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<sst xmlns="http://schemas.openxmlformats.org/spreadsheetml/2006/main" count="662" uniqueCount="495">
  <si>
    <t>19И255</t>
  </si>
  <si>
    <t>Мирамар филм ООД</t>
  </si>
  <si>
    <t>№ 69/02.03.22</t>
  </si>
  <si>
    <t>19И255-ПР от 01.04.2022</t>
  </si>
  <si>
    <t>Случаят Тесла</t>
  </si>
  <si>
    <t>19И179</t>
  </si>
  <si>
    <t>Инкомс проджект ЕООД</t>
  </si>
  <si>
    <t>№ 94/14.03.22</t>
  </si>
  <si>
    <t>№ 63/16.03.22</t>
  </si>
  <si>
    <t>19И179-ПР от 01.04.2022</t>
  </si>
  <si>
    <t>21A057/мк</t>
  </si>
  <si>
    <t>№ 95/31.03.22</t>
  </si>
  <si>
    <t>№ 82/06.04.22</t>
  </si>
  <si>
    <t>21A057/мк-ПР от 03.06.2022</t>
  </si>
  <si>
    <t>21Д045/мк</t>
  </si>
  <si>
    <t>АртхаусБлокбастърс ЕООД</t>
  </si>
  <si>
    <t>№ 100/31.03.22</t>
  </si>
  <si>
    <t>№ 84/06.04.22</t>
  </si>
  <si>
    <t>21Д045/мк-ПР от 07.06.2022</t>
  </si>
  <si>
    <t>21A159/мк</t>
  </si>
  <si>
    <t>№ 96/31.03.22</t>
  </si>
  <si>
    <t>21A159/мк-ПР от 22.08.2022</t>
  </si>
  <si>
    <t>21И226/бнт</t>
  </si>
  <si>
    <t>№ 99/31.03.22</t>
  </si>
  <si>
    <t>№ 87/06.04.22</t>
  </si>
  <si>
    <t>21И226/бнт-ПР от 28.04.2022</t>
  </si>
  <si>
    <t>21И230/мк</t>
  </si>
  <si>
    <t>АРС ООД</t>
  </si>
  <si>
    <t>№ 101/31.03.22</t>
  </si>
  <si>
    <t>№ 85/06.04.22</t>
  </si>
  <si>
    <t>21И230/мк-ПР от 22.08.2022</t>
  </si>
  <si>
    <t>21Д200/бдж</t>
  </si>
  <si>
    <t>Доли Медия Студио ЕООД</t>
  </si>
  <si>
    <t>№ 102/31.03.22</t>
  </si>
  <si>
    <t>№ 86/06.04.22</t>
  </si>
  <si>
    <t>21Д200/бдж-ПР от 09.11.2022</t>
  </si>
  <si>
    <t>Притури се планината</t>
  </si>
  <si>
    <t>20И159</t>
  </si>
  <si>
    <t>Шакона филмс ЕООД</t>
  </si>
  <si>
    <t>№ 104/12.04.22</t>
  </si>
  <si>
    <t>№ 96/15.04.22</t>
  </si>
  <si>
    <t>20И159-ПР от 28.11.2022</t>
  </si>
  <si>
    <t>20И074/к</t>
  </si>
  <si>
    <t>Керн филм ЕООД</t>
  </si>
  <si>
    <t>20И074/к-ПР от 25.11.2022</t>
  </si>
  <si>
    <t>Басейнът</t>
  </si>
  <si>
    <t>20И260/к</t>
  </si>
  <si>
    <t>№ 108/12.04.22</t>
  </si>
  <si>
    <t>20И260/к-ПР от 25.05.2022</t>
  </si>
  <si>
    <t>21Д056/мк</t>
  </si>
  <si>
    <t>№ 114/12.04.22</t>
  </si>
  <si>
    <t>21Д056/мк-ПР от 22.08.2022</t>
  </si>
  <si>
    <t>21И053/мк</t>
  </si>
  <si>
    <t>Клас ЕООД</t>
  </si>
  <si>
    <t>№ 117/19.04.22</t>
  </si>
  <si>
    <t>№ 108/21.04.22</t>
  </si>
  <si>
    <t>21И053/мк-ПР от 10.05.2022</t>
  </si>
  <si>
    <t>Impromptu</t>
  </si>
  <si>
    <t>20И294/к</t>
  </si>
  <si>
    <t>Виктория Филмс ЕООД</t>
  </si>
  <si>
    <t>№ 120/19.04.22</t>
  </si>
  <si>
    <t>20И294/к-ПР от 04.07.2022</t>
  </si>
  <si>
    <t>Плът</t>
  </si>
  <si>
    <t>20И269/пд</t>
  </si>
  <si>
    <t>№ 121/19.04.22</t>
  </si>
  <si>
    <t>№ 109/21.04.22</t>
  </si>
  <si>
    <t>19Д133</t>
  </si>
  <si>
    <t>Дидофилм ЕООД</t>
  </si>
  <si>
    <t>№ 123/19.04.22</t>
  </si>
  <si>
    <t>19Д133-ПР от 11.10.2022</t>
  </si>
  <si>
    <t>1200 страници болка</t>
  </si>
  <si>
    <t>21Д168</t>
  </si>
  <si>
    <t>№ 124/19.04.22</t>
  </si>
  <si>
    <t>21Д168-ПР от 06.062022</t>
  </si>
  <si>
    <t>21A050/мк</t>
  </si>
  <si>
    <t>Омега филмс ООД</t>
  </si>
  <si>
    <t>№ 125/19.04.22</t>
  </si>
  <si>
    <t>№ 110/21.04.22</t>
  </si>
  <si>
    <t>21A050/мк-ПР от 27.06.2022</t>
  </si>
  <si>
    <t>Ваятелят на светове</t>
  </si>
  <si>
    <t>21Д003</t>
  </si>
  <si>
    <t>21Д003-ПР от 22.11.2022</t>
  </si>
  <si>
    <t>21Д009 (19Д126/и)</t>
  </si>
  <si>
    <t>№ 130/28.04.22</t>
  </si>
  <si>
    <t>№ 121/03.05.22</t>
  </si>
  <si>
    <t>21Д009-ПР от 01.09.2022</t>
  </si>
  <si>
    <t>Ние сме Заря</t>
  </si>
  <si>
    <t>21Д196</t>
  </si>
  <si>
    <t>Теа филмс ЕООД</t>
  </si>
  <si>
    <t>21Д196-ПР от 07.11.2022</t>
  </si>
  <si>
    <t>21Д203</t>
  </si>
  <si>
    <t>Меджик шоп ЕООД</t>
  </si>
  <si>
    <t>№ 132/28.04.22</t>
  </si>
  <si>
    <t>21Д203-ПР от 11.07.2022</t>
  </si>
  <si>
    <t>Контрабандисти</t>
  </si>
  <si>
    <t>21Д212</t>
  </si>
  <si>
    <t>Гала филм ООД</t>
  </si>
  <si>
    <t>№ 133/28.04.22</t>
  </si>
  <si>
    <t>21Д212-ПР от 02.06.2022</t>
  </si>
  <si>
    <t>Странник бях и ме прибрахте</t>
  </si>
  <si>
    <t>21Д219</t>
  </si>
  <si>
    <t>Дея Сто ЕООД</t>
  </si>
  <si>
    <t>21Д219-ПР от 22.11.2022</t>
  </si>
  <si>
    <t>Пътуване към прошката</t>
  </si>
  <si>
    <t>21Д162</t>
  </si>
  <si>
    <t>Корунд-Х ЕООД</t>
  </si>
  <si>
    <t>№ 135/28.04.22</t>
  </si>
  <si>
    <t>21Д162-ПР от 04.07.2022</t>
  </si>
  <si>
    <t>21И052/мк/д</t>
  </si>
  <si>
    <t>№ 138/28.04.22</t>
  </si>
  <si>
    <t>№ 120/03.05.22</t>
  </si>
  <si>
    <t>21И052/мк/д-ПР от 16.06.2022</t>
  </si>
  <si>
    <t>21И156/мк</t>
  </si>
  <si>
    <t>21И156/мк-ПР от 26.10.2022</t>
  </si>
  <si>
    <t>Варелът</t>
  </si>
  <si>
    <t>21И062/к</t>
  </si>
  <si>
    <t>№ 170/13.06.22</t>
  </si>
  <si>
    <t>№ 186/15.06.22</t>
  </si>
  <si>
    <t>21И062/к-ПР от 22.08.2022</t>
  </si>
  <si>
    <t>Диада</t>
  </si>
  <si>
    <t>21И097</t>
  </si>
  <si>
    <t>Портокал ООД</t>
  </si>
  <si>
    <t>№ 174/13.06.22</t>
  </si>
  <si>
    <t>21И097-ПР от 11.07.2022</t>
  </si>
  <si>
    <t>21И105 (18И118/и)</t>
  </si>
  <si>
    <t>Фабриката ООД</t>
  </si>
  <si>
    <t>№ 175/13.06.22</t>
  </si>
  <si>
    <t>21И105-ПР от 31.10.2022</t>
  </si>
  <si>
    <t>21И140(19И065/и)</t>
  </si>
  <si>
    <t>№ 177/13.06.22</t>
  </si>
  <si>
    <t>21И140-ПР от 25.11.2022</t>
  </si>
  <si>
    <t>№ 245/03.08.22</t>
  </si>
  <si>
    <t>Земя</t>
  </si>
  <si>
    <t>21И089/пд</t>
  </si>
  <si>
    <t>№ 214/28.07.22</t>
  </si>
  <si>
    <t>21И089/пд-ПР от 11.10.2022</t>
  </si>
  <si>
    <t>Майката на Роза</t>
  </si>
  <si>
    <t>21И126/к</t>
  </si>
  <si>
    <t>КонсептСтудио ЕООД</t>
  </si>
  <si>
    <t>№ 217/28.07.22</t>
  </si>
  <si>
    <t>21И126/к-ПР от 26.10.2022</t>
  </si>
  <si>
    <t>Да заровиш дракон</t>
  </si>
  <si>
    <t>21И152/к</t>
  </si>
  <si>
    <t>Мувименто ООД</t>
  </si>
  <si>
    <t>№ 219/28.07.22</t>
  </si>
  <si>
    <t>21И152/к-ПР от 11.10.2022</t>
  </si>
  <si>
    <t>Договорът</t>
  </si>
  <si>
    <t>21И184/к</t>
  </si>
  <si>
    <t>Таймлапс филмс ЕООД</t>
  </si>
  <si>
    <t>№ 220/28.07.22</t>
  </si>
  <si>
    <t>Тест</t>
  </si>
  <si>
    <t>21И191/к</t>
  </si>
  <si>
    <t>№ 221/28.07.22</t>
  </si>
  <si>
    <t>21И191/к-ПР от 12.10.2022</t>
  </si>
  <si>
    <t>Както ти искаше</t>
  </si>
  <si>
    <t>21И220/к</t>
  </si>
  <si>
    <t>Лема филм ООД</t>
  </si>
  <si>
    <t>№ 223/28.07.22</t>
  </si>
  <si>
    <t>21И220/к-ПР от 08.11.2022</t>
  </si>
  <si>
    <t>Влечугите</t>
  </si>
  <si>
    <t>21И092/к</t>
  </si>
  <si>
    <t>ВикторияФилмс ЕООД</t>
  </si>
  <si>
    <t>№ 224/28.07.22</t>
  </si>
  <si>
    <t>21И092/к-ПР от 08.11.2022</t>
  </si>
  <si>
    <t>Свиждане</t>
  </si>
  <si>
    <t>21И125/к</t>
  </si>
  <si>
    <t>Контраст Филмс ЕООД</t>
  </si>
  <si>
    <t>№ 225/28.07.22</t>
  </si>
  <si>
    <t>21И125/к-ПР от 29.11.2022</t>
  </si>
  <si>
    <t>20А224</t>
  </si>
  <si>
    <t>20А224-ПР от 14.11.2022</t>
  </si>
  <si>
    <t>Няма как да си кажем сбогом</t>
  </si>
  <si>
    <t>21Д024/д</t>
  </si>
  <si>
    <t>№ 246/16.09.22</t>
  </si>
  <si>
    <t>№ 285/19.09.22</t>
  </si>
  <si>
    <t>21Д024/д-ПР от 12.10.2022</t>
  </si>
  <si>
    <t>№ 283/19.09.22</t>
  </si>
  <si>
    <t>Космическа лира</t>
  </si>
  <si>
    <t>21Д201</t>
  </si>
  <si>
    <t>№ 249/16.09.22</t>
  </si>
  <si>
    <t>21Д201-ПР от 09.11.2022</t>
  </si>
  <si>
    <t>Съпричастност</t>
  </si>
  <si>
    <t>21Д207</t>
  </si>
  <si>
    <t>№ 250/16.09.22</t>
  </si>
  <si>
    <t>21Д207-ПР от 09.11.2022</t>
  </si>
  <si>
    <t>Чувство за ритъм</t>
  </si>
  <si>
    <t>19А031</t>
  </si>
  <si>
    <t>ЕТ"Натурекс"-Ив.Христова</t>
  </si>
  <si>
    <t>№ 252/16.09.22</t>
  </si>
  <si>
    <t>№ 287/19.09.22</t>
  </si>
  <si>
    <t>19А031-ПР от 11.10.2022</t>
  </si>
  <si>
    <t>22И111/мк</t>
  </si>
  <si>
    <t>№ 253/16.09.22</t>
  </si>
  <si>
    <t>22И111/мк-ПР от 31.10.2022</t>
  </si>
  <si>
    <t>22Д003/мк</t>
  </si>
  <si>
    <t>Соул Фууд ЕООД</t>
  </si>
  <si>
    <t>№ 257/03.10.22</t>
  </si>
  <si>
    <t>№ 303/06.10.22</t>
  </si>
  <si>
    <t>22Д003/мк-ПР от 28.10.2022</t>
  </si>
  <si>
    <t>Сюита за Свищов и белия клавиш на парижкото пиано</t>
  </si>
  <si>
    <t>22Д021</t>
  </si>
  <si>
    <t>А.М.СтудиоФилмПродакшънЕООД</t>
  </si>
  <si>
    <t>№ 258/03.10.22</t>
  </si>
  <si>
    <t>22Д021-ПР от 26.10.2022</t>
  </si>
  <si>
    <t>Калата</t>
  </si>
  <si>
    <t>22Д024</t>
  </si>
  <si>
    <t>Корунд-Х ООД</t>
  </si>
  <si>
    <t>№ 259/03.10.22</t>
  </si>
  <si>
    <t>22Д024-ПР от 14.11.2022</t>
  </si>
  <si>
    <t>19И045/мк</t>
  </si>
  <si>
    <t>№ 261/03.10.22</t>
  </si>
  <si>
    <t>№ 306/06.10.22</t>
  </si>
  <si>
    <t>19И045/мк-ПР от 26.10.2022</t>
  </si>
  <si>
    <t>Клуб 127</t>
  </si>
  <si>
    <t>22А163</t>
  </si>
  <si>
    <t>№ 262/03.10.22</t>
  </si>
  <si>
    <t>№ 304/06.10.22</t>
  </si>
  <si>
    <t>22А163-ПР от 07.11.2022</t>
  </si>
  <si>
    <t>№ 332/20.10.22</t>
  </si>
  <si>
    <t>Бяло рамо за черен мъж</t>
  </si>
  <si>
    <t>22А046</t>
  </si>
  <si>
    <t>Канцелария филм ООД</t>
  </si>
  <si>
    <t>№ 264/17.10.22</t>
  </si>
  <si>
    <t>22А046-ПР от 14.11.2022</t>
  </si>
  <si>
    <t>Лудо съвършенвство</t>
  </si>
  <si>
    <t>22А025/д</t>
  </si>
  <si>
    <t>ЕТ Свидас-Кр.Симеонов</t>
  </si>
  <si>
    <t>№ 267/17.10.22</t>
  </si>
  <si>
    <t>22А025/д-ПР от 10.11.2022</t>
  </si>
  <si>
    <t>Отмъстителката</t>
  </si>
  <si>
    <t>22Д133</t>
  </si>
  <si>
    <t>Б плюс филм ЕООД</t>
  </si>
  <si>
    <t>№ 271/17.10.22</t>
  </si>
  <si>
    <t>№ 331/20.10.22</t>
  </si>
  <si>
    <t>22Д133-ПР от 07.11.2022</t>
  </si>
  <si>
    <t>Висшистки-хигиенистки</t>
  </si>
  <si>
    <t>22Д052/д</t>
  </si>
  <si>
    <t>Трафарет филмс ЕООД</t>
  </si>
  <si>
    <t>№ 272/17.10.22</t>
  </si>
  <si>
    <t>22Д052/д-ПР от 07.11.2022</t>
  </si>
  <si>
    <t>Приказка за нови времена</t>
  </si>
  <si>
    <t>22Д146/д</t>
  </si>
  <si>
    <t>А плюс филмс ЕООД</t>
  </si>
  <si>
    <t>№ 273/17.10.22</t>
  </si>
  <si>
    <t>22Д146/д-ПР от 28.11.2022</t>
  </si>
  <si>
    <t>Мигове от нашия живот</t>
  </si>
  <si>
    <t>22И023</t>
  </si>
  <si>
    <t>№ 283/31.10.22</t>
  </si>
  <si>
    <t>№ 360/07.11.22</t>
  </si>
  <si>
    <t>22И023-ПР от 05.12.2022</t>
  </si>
  <si>
    <t>Корабът с алените платна</t>
  </si>
  <si>
    <t>22И114</t>
  </si>
  <si>
    <t>№ 284/31.10.22</t>
  </si>
  <si>
    <t>22И114-ПР от 25.11.2022</t>
  </si>
  <si>
    <t>Директна цел - България</t>
  </si>
  <si>
    <t>22Д029</t>
  </si>
  <si>
    <t>Урбан медиа ЕООД</t>
  </si>
  <si>
    <t>№ 298/31.10.22</t>
  </si>
  <si>
    <t>№ 361/07.11.22</t>
  </si>
  <si>
    <t>22Д029-ПР от 22.11.2022</t>
  </si>
  <si>
    <t>Бюджет</t>
  </si>
  <si>
    <t>Тихи наблюдатели</t>
  </si>
  <si>
    <t>22Д049</t>
  </si>
  <si>
    <t>№ 300/31.10.22</t>
  </si>
  <si>
    <t>22Д049-ПР от 05.12.2022</t>
  </si>
  <si>
    <t>Аз, Харли и път № 66</t>
  </si>
  <si>
    <t>22Д147</t>
  </si>
  <si>
    <t>№ 302/31.10.22</t>
  </si>
  <si>
    <t>22Д147-ПР от 28.11.2022</t>
  </si>
  <si>
    <t>Кино екстремисти</t>
  </si>
  <si>
    <t>22Д051</t>
  </si>
  <si>
    <t>№ 304/31.10.22</t>
  </si>
  <si>
    <t>22Д051-ПР от 22.11.2022</t>
  </si>
  <si>
    <t>19И242/мк</t>
  </si>
  <si>
    <t>19И242/мк-ПР от 09.03.2022</t>
  </si>
  <si>
    <t>20И068/к</t>
  </si>
  <si>
    <t>№ 104/05.11.20</t>
  </si>
  <si>
    <t>№ 143/10.11.20</t>
  </si>
  <si>
    <t>20И068/к-ПР от 08.11.2022</t>
  </si>
  <si>
    <t>21И184/к-ПР от .........2022</t>
  </si>
  <si>
    <t>Любов</t>
  </si>
  <si>
    <t>Вид на проекта</t>
  </si>
  <si>
    <t>Наименование на проекта</t>
  </si>
  <si>
    <t>Рег.№</t>
  </si>
  <si>
    <t>Продуцент</t>
  </si>
  <si>
    <t>Протокол на ФК</t>
  </si>
  <si>
    <t>Заповед</t>
  </si>
  <si>
    <t>Договор №</t>
  </si>
  <si>
    <t>Производство</t>
  </si>
  <si>
    <t>Зографик филм ЕООД</t>
  </si>
  <si>
    <t>Свързани</t>
  </si>
  <si>
    <t>20А221</t>
  </si>
  <si>
    <t>Клик филмс ЕООД</t>
  </si>
  <si>
    <t>20А221-ПР от 05.05.2022</t>
  </si>
  <si>
    <t>Да намериш дом  (МК)</t>
  </si>
  <si>
    <t>20А188/мк</t>
  </si>
  <si>
    <t>20А188/мк-ПР от 21.04.2022</t>
  </si>
  <si>
    <t>Флип</t>
  </si>
  <si>
    <t>20А226/д</t>
  </si>
  <si>
    <t>Каунтън-Стар ЕООД</t>
  </si>
  <si>
    <t>20А226/д-ПР от 12.04.2022</t>
  </si>
  <si>
    <t>Кой светна луната</t>
  </si>
  <si>
    <t>20А216/д</t>
  </si>
  <si>
    <t>ТАТ криейтив ООД</t>
  </si>
  <si>
    <t>20А216/д-ПР от 04.07.2022</t>
  </si>
  <si>
    <t>20А182</t>
  </si>
  <si>
    <t>Андро филм ЕООД</t>
  </si>
  <si>
    <t>20А182-ПР от 14.04.2022</t>
  </si>
  <si>
    <t>18И194/к</t>
  </si>
  <si>
    <t>Рево филмс ЕООД</t>
  </si>
  <si>
    <t>18И194/к-ПР от 10.11.2022</t>
  </si>
  <si>
    <t>20А001</t>
  </si>
  <si>
    <t>Нагуал-Н.Цачев-2 ЕООД</t>
  </si>
  <si>
    <t>20А001-ПР от 01.04.2022</t>
  </si>
  <si>
    <t>На север    (МК)</t>
  </si>
  <si>
    <t>20И166/мк</t>
  </si>
  <si>
    <t>Скрийнинг имоушънс ООД</t>
  </si>
  <si>
    <t>20И166/мк-ПР от 23.02.2022</t>
  </si>
  <si>
    <t>Мъже на делата    (МК)</t>
  </si>
  <si>
    <t>19И167/мк</t>
  </si>
  <si>
    <t>19И167/мк-ПР от 23.02.2022</t>
  </si>
  <si>
    <t>По вода</t>
  </si>
  <si>
    <t>21А013</t>
  </si>
  <si>
    <t>Арт 47 ЕООД</t>
  </si>
  <si>
    <t>21А013-ПР от 25.05.2022</t>
  </si>
  <si>
    <t>Среднощен спектакъл</t>
  </si>
  <si>
    <t>21А016</t>
  </si>
  <si>
    <t>ЕТ"ЕнФилмсПродакшънс"-А.Николова</t>
  </si>
  <si>
    <t>21А016-ПР от 05.05.2022</t>
  </si>
  <si>
    <t>Бразда</t>
  </si>
  <si>
    <t>20А171</t>
  </si>
  <si>
    <t>Меристем филм ЕООД</t>
  </si>
  <si>
    <t>20А171-ПР от 28.04.2022</t>
  </si>
  <si>
    <t>20А197/п</t>
  </si>
  <si>
    <t>Фул Муун Улф ЕООД</t>
  </si>
  <si>
    <t>20А197/п-ПР от 28.04.2022</t>
  </si>
  <si>
    <t>20И125(19И070/и)</t>
  </si>
  <si>
    <t>Арго филм ЕООД</t>
  </si>
  <si>
    <t>№ 24/20.01.22</t>
  </si>
  <si>
    <t>№ 22/24.01.22</t>
  </si>
  <si>
    <t>20И125-ПР от 23.02.2022</t>
  </si>
  <si>
    <t>Крепостта    (МК)</t>
  </si>
  <si>
    <t>20И057/мк</t>
  </si>
  <si>
    <t>Арт Фест ЕООД</t>
  </si>
  <si>
    <t>№ 29/20.01.22</t>
  </si>
  <si>
    <t>20И057/мк-ПР от 23.02.2022</t>
  </si>
  <si>
    <t>Предупреждението  (МК)</t>
  </si>
  <si>
    <t>20И345/мк</t>
  </si>
  <si>
    <t>Контраст филмс ЕООД</t>
  </si>
  <si>
    <t>№ 28/20.01.22</t>
  </si>
  <si>
    <t>20И345/мк-ПР от 23.02.2022</t>
  </si>
  <si>
    <t>Отдалечаване  (МК)</t>
  </si>
  <si>
    <t>20И237/мк</t>
  </si>
  <si>
    <t>Ред карпет ЕООД</t>
  </si>
  <si>
    <t>№ 27/20.01.22</t>
  </si>
  <si>
    <t>20И237/мк-ПР от 23.02.2022</t>
  </si>
  <si>
    <t>Ирена  (МК)</t>
  </si>
  <si>
    <t>20Д343/мк</t>
  </si>
  <si>
    <t>Агитпроп ООД</t>
  </si>
  <si>
    <t>№ 30/20.01.22</t>
  </si>
  <si>
    <t>№ 23/24.01.22</t>
  </si>
  <si>
    <t>20Д343/мк-ПР от 11.07.2022</t>
  </si>
  <si>
    <t>Джон Вардар срещу Галактиката  (МК)</t>
  </si>
  <si>
    <t>20А334/мк (20А340/мк)</t>
  </si>
  <si>
    <t>Инвиктъс ЕООД</t>
  </si>
  <si>
    <t>№ 31/20.01.22</t>
  </si>
  <si>
    <t>№ 24/24.01.22</t>
  </si>
  <si>
    <t>20А334/мк-ПР от 13.04.2022</t>
  </si>
  <si>
    <t>Ели, Бимзал и живата вода</t>
  </si>
  <si>
    <t>21А023</t>
  </si>
  <si>
    <t>ПремиерСтудиоПлюсООД</t>
  </si>
  <si>
    <t>№ 35/31.01.22</t>
  </si>
  <si>
    <t>№ 28/04.02.22</t>
  </si>
  <si>
    <t>21А023-ПР от 17.05.2022</t>
  </si>
  <si>
    <t>Война</t>
  </si>
  <si>
    <t>21А011</t>
  </si>
  <si>
    <t>Метаморфоза-Н ЕООД</t>
  </si>
  <si>
    <t>№ 36/31.01.22</t>
  </si>
  <si>
    <t>21А011-ПР от 09.03.2022</t>
  </si>
  <si>
    <t>Машинарийковци</t>
  </si>
  <si>
    <t>21А044</t>
  </si>
  <si>
    <t>21A044-ПР от 22.08.2022</t>
  </si>
  <si>
    <t>Полет</t>
  </si>
  <si>
    <t>21А029/д</t>
  </si>
  <si>
    <t>Фул муун улф ЕООД</t>
  </si>
  <si>
    <t>№ 38/31.01.22</t>
  </si>
  <si>
    <t>21А029/д-ПР от 09.03.2022</t>
  </si>
  <si>
    <t>Оловният войник</t>
  </si>
  <si>
    <t>21Д027</t>
  </si>
  <si>
    <t>Тривиум филм ЕООД</t>
  </si>
  <si>
    <t>№ 39/31.01.22</t>
  </si>
  <si>
    <t>№ 29/04.02.22</t>
  </si>
  <si>
    <t>21Д027-ПР от 09.03.2022</t>
  </si>
  <si>
    <t>21Д021</t>
  </si>
  <si>
    <t>СкрийнингИмоушънсООД</t>
  </si>
  <si>
    <t>21Д021-ПР от 01.09.2022</t>
  </si>
  <si>
    <t>Оглушителна тишина</t>
  </si>
  <si>
    <t>21Д012</t>
  </si>
  <si>
    <t>Динамик Артс ЕООД</t>
  </si>
  <si>
    <t>№ 41/31.01.22</t>
  </si>
  <si>
    <t>21Д012-ПР от 09.03.2022</t>
  </si>
  <si>
    <t>21Д019</t>
  </si>
  <si>
    <t>Изограф ЕООД</t>
  </si>
  <si>
    <t>21Д019-ПР от 07.11.2022</t>
  </si>
  <si>
    <t>Интимно за кръга "Мисъл"</t>
  </si>
  <si>
    <t>21Д033</t>
  </si>
  <si>
    <t>Нике-И ЕООД</t>
  </si>
  <si>
    <t>№ 44/31.01.22</t>
  </si>
  <si>
    <t>21Д033-ПР от 09.09.2022</t>
  </si>
  <si>
    <t>Баба и Меца</t>
  </si>
  <si>
    <t>21Д037/д</t>
  </si>
  <si>
    <t>№ 45/31.01.22</t>
  </si>
  <si>
    <t>21Д037/д-ПР от 01.04.2022</t>
  </si>
  <si>
    <t>20И132(19И088/и)</t>
  </si>
  <si>
    <t>№ 68/02.03.22</t>
  </si>
  <si>
    <t>№ 49/07.03.22</t>
  </si>
  <si>
    <t>20И132-ПР от 03.06.2022г.</t>
  </si>
  <si>
    <t>№ 47/04.06.20 и 11.09.20</t>
  </si>
  <si>
    <t>№ 67/11.06.20 и 115/15.09.20</t>
  </si>
  <si>
    <t>№ 05/28.01.21 и 76/14.03.22</t>
  </si>
  <si>
    <t>№ 14/03.02.21 и 54/16.03.22</t>
  </si>
  <si>
    <t>Док енд фиш ООД  Анимадокс ЕООД</t>
  </si>
  <si>
    <t>№ 07/28.01.21 и 97/31.03.22</t>
  </si>
  <si>
    <t>№ 14/03.02.21 и 79/06.04.22</t>
  </si>
  <si>
    <t>№ 10/28.01.21 и 80/14.03.22</t>
  </si>
  <si>
    <t>№ 13/28.01.21 и 83/14.03.22</t>
  </si>
  <si>
    <t>№ 15/03.02.21  и 62/16.03.22</t>
  </si>
  <si>
    <t>№ 134/30.11.20 и 11.03.21 и 73/14.03.22</t>
  </si>
  <si>
    <t>№ 161/03.12.20 и 26/18.03.21 и 57/16.03.22</t>
  </si>
  <si>
    <t>№ 120/30.11.20 и 11.03.21 и 72/14.03.22</t>
  </si>
  <si>
    <t>№ 21/11.03.21 и 26/20.01.22</t>
  </si>
  <si>
    <t>№ 28/18.03.21 и 20/24.01.2022</t>
  </si>
  <si>
    <t>№ 27/02.04.21 и 25/20.01.22</t>
  </si>
  <si>
    <t>№ 41/05.04.21 и 21/24.01.2022</t>
  </si>
  <si>
    <t>№ 20/10.01.22 и 31.03.22</t>
  </si>
  <si>
    <t>№ 15/17.01.22 и 80/06.04.22</t>
  </si>
  <si>
    <t>№ 21/10.01.22 и 31.03.22</t>
  </si>
  <si>
    <t>№ 22/10.01.22 и 31.03.22</t>
  </si>
  <si>
    <t>№ 23/10.01.22 и 31.03.22</t>
  </si>
  <si>
    <t>№ 37/31.01.22 и 31.03.22</t>
  </si>
  <si>
    <t>№ 31/04.02.22 и 81/06.04.22</t>
  </si>
  <si>
    <t>№ 40/31.01.22 и 31.03.22</t>
  </si>
  <si>
    <t>№ 32/04.02.22 и 83/06.04.22</t>
  </si>
  <si>
    <t>№ 43/31.01.22 и 16.09.22</t>
  </si>
  <si>
    <t>№ 29/04.02.22 и 286/19.09.22</t>
  </si>
  <si>
    <t>Феята вещица (МК)</t>
  </si>
  <si>
    <t>Обратно  (МК)</t>
  </si>
  <si>
    <t>Откраднати цветове (МК)</t>
  </si>
  <si>
    <t>Четири достоверни истории за една абсурдна вечер  (БНТ)</t>
  </si>
  <si>
    <t>Животното  (МК)</t>
  </si>
  <si>
    <t>Стефан и Мария  (30а)</t>
  </si>
  <si>
    <t>№ 105/12.04.22 и 16.09.22</t>
  </si>
  <si>
    <t>№ 96/15.04.22 и 284/19.09.22</t>
  </si>
  <si>
    <t>Странджа  (МК)</t>
  </si>
  <si>
    <t>№ 98/15.04.22</t>
  </si>
  <si>
    <t>Живот  (МК)</t>
  </si>
  <si>
    <t>20И269/пд-ПР от 30.08.2022</t>
  </si>
  <si>
    <t>Рогът на изобилието (МК)</t>
  </si>
  <si>
    <t>№ 129/28.04.22  и 16.09.22</t>
  </si>
  <si>
    <t>№ 123/03.05.22  и 285/19.09.22</t>
  </si>
  <si>
    <t>№ 131/28.04.22  и 16.09.22</t>
  </si>
  <si>
    <t>№ 124/03.05.22  и 285/19.09.22</t>
  </si>
  <si>
    <t>№ 134/28.04.22  и 16.09.22</t>
  </si>
  <si>
    <t>№ 125/03.05.22  и 285/19.09.22</t>
  </si>
  <si>
    <t>Хориа   (МК)</t>
  </si>
  <si>
    <t>№ 157/30.05.22 и .03.10.22</t>
  </si>
  <si>
    <t>№ 166/06.06.22 и 307/06.10.22</t>
  </si>
  <si>
    <t>№ 129/30.11.20 и .../16.09.22</t>
  </si>
  <si>
    <t>№ 161/03.12.20 и 288/19.09.22</t>
  </si>
  <si>
    <t>Мама    (МК)</t>
  </si>
  <si>
    <t>Затворени  (МК)</t>
  </si>
  <si>
    <t>Василис Арванитис (МК)</t>
  </si>
  <si>
    <t>Субсидия</t>
  </si>
  <si>
    <r>
      <t xml:space="preserve">Победителят червей - </t>
    </r>
    <r>
      <rPr>
        <i/>
        <sz val="12"/>
        <rFont val="Times New Roman"/>
        <family val="1"/>
      </rPr>
      <t>17000 идея</t>
    </r>
  </si>
  <si>
    <r>
      <t xml:space="preserve">Социално силните  </t>
    </r>
    <r>
      <rPr>
        <i/>
        <sz val="12"/>
        <rFont val="Times New Roman"/>
        <family val="1"/>
      </rPr>
      <t>'- 6000 идея от 2020г.???</t>
    </r>
  </si>
  <si>
    <r>
      <t xml:space="preserve">Ваймар експрес </t>
    </r>
    <r>
      <rPr>
        <i/>
        <sz val="12"/>
        <rFont val="Times New Roman"/>
        <family val="1"/>
      </rPr>
      <t>'- 6000 идея от 2020г.???</t>
    </r>
  </si>
  <si>
    <t>Автопортрет   (МК)  - преразглеждане</t>
  </si>
  <si>
    <t>Човек и птица  - преразглеждане+увел.</t>
  </si>
  <si>
    <t>Премиерата  - преразглеждане+увел.</t>
  </si>
  <si>
    <t>№ 61/26.06.20 и 11.03.21 и 70/14.03.22 и 03.10.22</t>
  </si>
  <si>
    <t>№ 85/29.06.20 и 27/18.03.21 и 58/16.03.22 и 310/06.10.22</t>
  </si>
  <si>
    <t>Гнездо  - преразглеждане+увел.</t>
  </si>
  <si>
    <t>Гнездо на щъркели и хора - преразглеждане+увел.</t>
  </si>
  <si>
    <t>Кръв от къртица - преразгл.+увел.</t>
  </si>
  <si>
    <t>Целуната от съдбата, забравена от всички '- 6000 идея</t>
  </si>
  <si>
    <t>Тръстиката   (МК)  - преразглеждане</t>
  </si>
  <si>
    <t>Така започна всичко- преразгл.+увел.</t>
  </si>
  <si>
    <r>
      <t xml:space="preserve">Ало   </t>
    </r>
    <r>
      <rPr>
        <i/>
        <sz val="12"/>
        <rFont val="Times New Roman"/>
        <family val="1"/>
      </rPr>
      <t>- 20000 идея</t>
    </r>
  </si>
  <si>
    <r>
      <t xml:space="preserve">Стадото  </t>
    </r>
    <r>
      <rPr>
        <i/>
        <sz val="12"/>
        <rFont val="Times New Roman"/>
        <family val="1"/>
      </rPr>
      <t>- 20000 идея</t>
    </r>
  </si>
  <si>
    <r>
      <t xml:space="preserve">Чума  </t>
    </r>
    <r>
      <rPr>
        <i/>
        <sz val="12"/>
        <rFont val="Times New Roman"/>
        <family val="1"/>
      </rPr>
      <t xml:space="preserve"> - 20000 идея</t>
    </r>
  </si>
  <si>
    <r>
      <t xml:space="preserve">Музи с български имена </t>
    </r>
    <r>
      <rPr>
        <i/>
        <sz val="12"/>
        <rFont val="Times New Roman"/>
        <family val="1"/>
      </rPr>
      <t>'- 5000 идея</t>
    </r>
  </si>
  <si>
    <r>
      <t xml:space="preserve">Трофеят     </t>
    </r>
    <r>
      <rPr>
        <i/>
        <sz val="12"/>
        <rFont val="Times New Roman"/>
        <family val="1"/>
      </rPr>
      <t>- 17500 идея</t>
    </r>
  </si>
  <si>
    <r>
      <t xml:space="preserve">Клас 89     </t>
    </r>
    <r>
      <rPr>
        <i/>
        <sz val="12"/>
        <rFont val="Times New Roman"/>
        <family val="1"/>
      </rPr>
      <t>- 23000 идея</t>
    </r>
  </si>
  <si>
    <t>№</t>
  </si>
  <si>
    <t>Филмови проекти, финансирани през 2022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</si>
</sst>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</numFmts>
  <fonts count="4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3" fontId="19" fillId="33" borderId="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 quotePrefix="1">
      <alignment horizontal="center" vertical="center" wrapText="1"/>
    </xf>
    <xf numFmtId="3" fontId="20" fillId="33" borderId="10" xfId="0" applyNumberFormat="1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="75" zoomScaleNormal="75" zoomScalePageLayoutView="0" workbookViewId="0" topLeftCell="A1">
      <selection activeCell="E13" sqref="E13"/>
    </sheetView>
  </sheetViews>
  <sheetFormatPr defaultColWidth="9.140625" defaultRowHeight="37.5" customHeight="1"/>
  <cols>
    <col min="1" max="1" width="5.00390625" style="2" customWidth="1"/>
    <col min="2" max="2" width="16.8515625" style="2" customWidth="1"/>
    <col min="3" max="3" width="35.140625" style="1" customWidth="1"/>
    <col min="4" max="4" width="17.7109375" style="2" customWidth="1"/>
    <col min="5" max="5" width="30.28125" style="1" customWidth="1"/>
    <col min="6" max="7" width="11.28125" style="3" customWidth="1"/>
    <col min="8" max="8" width="25.28125" style="2" customWidth="1"/>
    <col min="9" max="9" width="25.7109375" style="2" customWidth="1"/>
    <col min="10" max="10" width="30.00390625" style="2" customWidth="1"/>
    <col min="11" max="16384" width="9.140625" style="1" customWidth="1"/>
  </cols>
  <sheetData>
    <row r="1" spans="1:10" s="4" customFormat="1" ht="37.5" customHeight="1">
      <c r="A1" s="5"/>
      <c r="B1" s="5"/>
      <c r="D1" s="16" t="s">
        <v>494</v>
      </c>
      <c r="F1" s="11"/>
      <c r="G1" s="11"/>
      <c r="H1" s="5"/>
      <c r="I1" s="5"/>
      <c r="J1" s="5"/>
    </row>
    <row r="2" spans="1:10" ht="37.5" customHeight="1">
      <c r="A2" s="14" t="s">
        <v>493</v>
      </c>
      <c r="B2" s="14" t="s">
        <v>281</v>
      </c>
      <c r="C2" s="14" t="s">
        <v>282</v>
      </c>
      <c r="D2" s="14" t="s">
        <v>283</v>
      </c>
      <c r="E2" s="14" t="s">
        <v>284</v>
      </c>
      <c r="F2" s="15" t="s">
        <v>472</v>
      </c>
      <c r="G2" s="15" t="s">
        <v>260</v>
      </c>
      <c r="H2" s="14" t="s">
        <v>285</v>
      </c>
      <c r="I2" s="14" t="s">
        <v>286</v>
      </c>
      <c r="J2" s="14" t="s">
        <v>287</v>
      </c>
    </row>
    <row r="3" spans="1:10" ht="37.5" customHeight="1">
      <c r="A3" s="7">
        <v>1</v>
      </c>
      <c r="B3" s="7" t="s">
        <v>288</v>
      </c>
      <c r="C3" s="6" t="s">
        <v>476</v>
      </c>
      <c r="D3" s="7" t="s">
        <v>273</v>
      </c>
      <c r="E3" s="6" t="s">
        <v>370</v>
      </c>
      <c r="F3" s="12">
        <v>140000</v>
      </c>
      <c r="G3" s="12">
        <v>402901</v>
      </c>
      <c r="H3" s="7" t="s">
        <v>417</v>
      </c>
      <c r="I3" s="7" t="s">
        <v>418</v>
      </c>
      <c r="J3" s="7" t="s">
        <v>274</v>
      </c>
    </row>
    <row r="4" spans="1:10" ht="37.5" customHeight="1">
      <c r="A4" s="7">
        <f>A3+1</f>
        <v>2</v>
      </c>
      <c r="B4" s="7" t="s">
        <v>288</v>
      </c>
      <c r="C4" s="6" t="s">
        <v>280</v>
      </c>
      <c r="D4" s="7" t="s">
        <v>275</v>
      </c>
      <c r="E4" s="6" t="s">
        <v>156</v>
      </c>
      <c r="F4" s="9">
        <v>45000</v>
      </c>
      <c r="G4" s="12">
        <v>65557</v>
      </c>
      <c r="H4" s="7" t="s">
        <v>276</v>
      </c>
      <c r="I4" s="7" t="s">
        <v>277</v>
      </c>
      <c r="J4" s="7" t="s">
        <v>278</v>
      </c>
    </row>
    <row r="5" spans="1:10" ht="37.5" customHeight="1">
      <c r="A5" s="7">
        <f aca="true" t="shared" si="0" ref="A5:A68">A4+1</f>
        <v>3</v>
      </c>
      <c r="B5" s="7" t="s">
        <v>288</v>
      </c>
      <c r="C5" s="6" t="s">
        <v>290</v>
      </c>
      <c r="D5" s="7" t="s">
        <v>291</v>
      </c>
      <c r="E5" s="6" t="s">
        <v>292</v>
      </c>
      <c r="F5" s="12">
        <f>80000</f>
        <v>80000</v>
      </c>
      <c r="G5" s="12">
        <v>111134</v>
      </c>
      <c r="H5" s="7" t="s">
        <v>419</v>
      </c>
      <c r="I5" s="7" t="s">
        <v>420</v>
      </c>
      <c r="J5" s="7" t="s">
        <v>293</v>
      </c>
    </row>
    <row r="6" spans="1:10" ht="37.5" customHeight="1">
      <c r="A6" s="7">
        <f t="shared" si="0"/>
        <v>4</v>
      </c>
      <c r="B6" s="7" t="s">
        <v>288</v>
      </c>
      <c r="C6" s="6" t="s">
        <v>294</v>
      </c>
      <c r="D6" s="7" t="s">
        <v>295</v>
      </c>
      <c r="E6" s="6" t="s">
        <v>421</v>
      </c>
      <c r="F6" s="9">
        <f>20000</f>
        <v>20000</v>
      </c>
      <c r="G6" s="12">
        <v>40000</v>
      </c>
      <c r="H6" s="7" t="s">
        <v>422</v>
      </c>
      <c r="I6" s="7" t="s">
        <v>423</v>
      </c>
      <c r="J6" s="7" t="s">
        <v>296</v>
      </c>
    </row>
    <row r="7" spans="1:10" ht="37.5" customHeight="1">
      <c r="A7" s="7">
        <f t="shared" si="0"/>
        <v>5</v>
      </c>
      <c r="B7" s="7" t="s">
        <v>288</v>
      </c>
      <c r="C7" s="6" t="s">
        <v>297</v>
      </c>
      <c r="D7" s="7" t="s">
        <v>298</v>
      </c>
      <c r="E7" s="6" t="s">
        <v>299</v>
      </c>
      <c r="F7" s="9">
        <f>41500</f>
        <v>41500</v>
      </c>
      <c r="G7" s="12">
        <v>65000</v>
      </c>
      <c r="H7" s="7" t="s">
        <v>424</v>
      </c>
      <c r="I7" s="7" t="s">
        <v>420</v>
      </c>
      <c r="J7" s="7" t="s">
        <v>300</v>
      </c>
    </row>
    <row r="8" spans="1:10" ht="37.5" customHeight="1">
      <c r="A8" s="7">
        <f t="shared" si="0"/>
        <v>6</v>
      </c>
      <c r="B8" s="7" t="s">
        <v>288</v>
      </c>
      <c r="C8" s="6" t="s">
        <v>301</v>
      </c>
      <c r="D8" s="7" t="s">
        <v>302</v>
      </c>
      <c r="E8" s="6" t="s">
        <v>303</v>
      </c>
      <c r="F8" s="12">
        <f>42500</f>
        <v>42500</v>
      </c>
      <c r="G8" s="12">
        <v>60943</v>
      </c>
      <c r="H8" s="7" t="s">
        <v>425</v>
      </c>
      <c r="I8" s="7" t="s">
        <v>426</v>
      </c>
      <c r="J8" s="7" t="s">
        <v>304</v>
      </c>
    </row>
    <row r="9" spans="1:10" ht="37.5" customHeight="1">
      <c r="A9" s="7">
        <f t="shared" si="0"/>
        <v>7</v>
      </c>
      <c r="B9" s="7" t="s">
        <v>288</v>
      </c>
      <c r="C9" s="6" t="s">
        <v>477</v>
      </c>
      <c r="D9" s="7" t="s">
        <v>305</v>
      </c>
      <c r="E9" s="6" t="s">
        <v>306</v>
      </c>
      <c r="F9" s="12">
        <f>50000+35000</f>
        <v>85000</v>
      </c>
      <c r="G9" s="12">
        <v>121268</v>
      </c>
      <c r="H9" s="7" t="s">
        <v>427</v>
      </c>
      <c r="I9" s="7" t="s">
        <v>428</v>
      </c>
      <c r="J9" s="7" t="s">
        <v>307</v>
      </c>
    </row>
    <row r="10" spans="1:10" ht="61.5" customHeight="1">
      <c r="A10" s="7">
        <f t="shared" si="0"/>
        <v>8</v>
      </c>
      <c r="B10" s="7" t="s">
        <v>288</v>
      </c>
      <c r="C10" s="6" t="s">
        <v>478</v>
      </c>
      <c r="D10" s="7" t="s">
        <v>308</v>
      </c>
      <c r="E10" s="6" t="s">
        <v>309</v>
      </c>
      <c r="F10" s="13">
        <f>50000+10000-10000+10000</f>
        <v>60000</v>
      </c>
      <c r="G10" s="12">
        <v>85302</v>
      </c>
      <c r="H10" s="7" t="s">
        <v>479</v>
      </c>
      <c r="I10" s="7" t="s">
        <v>480</v>
      </c>
      <c r="J10" s="7" t="s">
        <v>310</v>
      </c>
    </row>
    <row r="11" spans="1:10" ht="37.5" customHeight="1">
      <c r="A11" s="7">
        <f t="shared" si="0"/>
        <v>9</v>
      </c>
      <c r="B11" s="7" t="s">
        <v>288</v>
      </c>
      <c r="C11" s="6" t="s">
        <v>481</v>
      </c>
      <c r="D11" s="7" t="s">
        <v>311</v>
      </c>
      <c r="E11" s="6" t="s">
        <v>312</v>
      </c>
      <c r="F11" s="12">
        <f>40000+13200</f>
        <v>53200</v>
      </c>
      <c r="G11" s="12">
        <v>76070</v>
      </c>
      <c r="H11" s="7" t="s">
        <v>429</v>
      </c>
      <c r="I11" s="7" t="s">
        <v>428</v>
      </c>
      <c r="J11" s="7" t="s">
        <v>313</v>
      </c>
    </row>
    <row r="12" spans="1:10" ht="37.5" customHeight="1">
      <c r="A12" s="7">
        <f t="shared" si="0"/>
        <v>10</v>
      </c>
      <c r="B12" s="7" t="s">
        <v>288</v>
      </c>
      <c r="C12" s="6" t="s">
        <v>314</v>
      </c>
      <c r="D12" s="7" t="s">
        <v>315</v>
      </c>
      <c r="E12" s="6" t="s">
        <v>316</v>
      </c>
      <c r="F12" s="12">
        <f>210000</f>
        <v>210000</v>
      </c>
      <c r="G12" s="12">
        <v>420059</v>
      </c>
      <c r="H12" s="7" t="s">
        <v>430</v>
      </c>
      <c r="I12" s="7" t="s">
        <v>431</v>
      </c>
      <c r="J12" s="7" t="s">
        <v>317</v>
      </c>
    </row>
    <row r="13" spans="1:10" ht="37.5" customHeight="1">
      <c r="A13" s="7">
        <f t="shared" si="0"/>
        <v>11</v>
      </c>
      <c r="B13" s="7" t="s">
        <v>288</v>
      </c>
      <c r="C13" s="6" t="s">
        <v>318</v>
      </c>
      <c r="D13" s="7" t="s">
        <v>319</v>
      </c>
      <c r="E13" s="6" t="s">
        <v>316</v>
      </c>
      <c r="F13" s="12">
        <v>200000</v>
      </c>
      <c r="G13" s="12">
        <v>416870</v>
      </c>
      <c r="H13" s="7" t="s">
        <v>432</v>
      </c>
      <c r="I13" s="7" t="s">
        <v>433</v>
      </c>
      <c r="J13" s="7" t="s">
        <v>320</v>
      </c>
    </row>
    <row r="14" spans="1:10" ht="37.5" customHeight="1">
      <c r="A14" s="7">
        <f t="shared" si="0"/>
        <v>12</v>
      </c>
      <c r="B14" s="7" t="s">
        <v>288</v>
      </c>
      <c r="C14" s="6" t="s">
        <v>321</v>
      </c>
      <c r="D14" s="7" t="s">
        <v>322</v>
      </c>
      <c r="E14" s="6" t="s">
        <v>323</v>
      </c>
      <c r="F14" s="12">
        <f>41000</f>
        <v>41000</v>
      </c>
      <c r="G14" s="9">
        <v>51612</v>
      </c>
      <c r="H14" s="7" t="s">
        <v>434</v>
      </c>
      <c r="I14" s="7" t="s">
        <v>435</v>
      </c>
      <c r="J14" s="7" t="s">
        <v>324</v>
      </c>
    </row>
    <row r="15" spans="1:10" ht="37.5" customHeight="1">
      <c r="A15" s="7">
        <f t="shared" si="0"/>
        <v>13</v>
      </c>
      <c r="B15" s="7" t="s">
        <v>288</v>
      </c>
      <c r="C15" s="6" t="s">
        <v>325</v>
      </c>
      <c r="D15" s="7" t="s">
        <v>326</v>
      </c>
      <c r="E15" s="6" t="s">
        <v>327</v>
      </c>
      <c r="F15" s="9">
        <f>40000</f>
        <v>40000</v>
      </c>
      <c r="G15" s="12">
        <v>50000</v>
      </c>
      <c r="H15" s="7" t="s">
        <v>436</v>
      </c>
      <c r="I15" s="7" t="s">
        <v>435</v>
      </c>
      <c r="J15" s="7" t="s">
        <v>328</v>
      </c>
    </row>
    <row r="16" spans="1:10" ht="37.5" customHeight="1">
      <c r="A16" s="7">
        <f t="shared" si="0"/>
        <v>14</v>
      </c>
      <c r="B16" s="7" t="s">
        <v>288</v>
      </c>
      <c r="C16" s="6" t="s">
        <v>329</v>
      </c>
      <c r="D16" s="7" t="s">
        <v>330</v>
      </c>
      <c r="E16" s="6" t="s">
        <v>331</v>
      </c>
      <c r="F16" s="12">
        <f>55000</f>
        <v>55000</v>
      </c>
      <c r="G16" s="9">
        <v>71930</v>
      </c>
      <c r="H16" s="7" t="s">
        <v>437</v>
      </c>
      <c r="I16" s="7" t="s">
        <v>435</v>
      </c>
      <c r="J16" s="7" t="s">
        <v>332</v>
      </c>
    </row>
    <row r="17" spans="1:10" ht="37.5" customHeight="1">
      <c r="A17" s="7">
        <f t="shared" si="0"/>
        <v>15</v>
      </c>
      <c r="B17" s="7" t="s">
        <v>288</v>
      </c>
      <c r="C17" s="6" t="s">
        <v>473</v>
      </c>
      <c r="D17" s="7" t="s">
        <v>333</v>
      </c>
      <c r="E17" s="6" t="s">
        <v>334</v>
      </c>
      <c r="F17" s="9">
        <f>510000-17000</f>
        <v>493000</v>
      </c>
      <c r="G17" s="12">
        <v>655200</v>
      </c>
      <c r="H17" s="7" t="s">
        <v>438</v>
      </c>
      <c r="I17" s="7" t="s">
        <v>435</v>
      </c>
      <c r="J17" s="7" t="s">
        <v>335</v>
      </c>
    </row>
    <row r="18" spans="1:10" ht="37.5" customHeight="1">
      <c r="A18" s="7">
        <f t="shared" si="0"/>
        <v>16</v>
      </c>
      <c r="B18" s="7" t="s">
        <v>288</v>
      </c>
      <c r="C18" s="6" t="s">
        <v>487</v>
      </c>
      <c r="D18" s="7" t="s">
        <v>336</v>
      </c>
      <c r="E18" s="6" t="s">
        <v>337</v>
      </c>
      <c r="F18" s="12">
        <f>938500-20000</f>
        <v>918500</v>
      </c>
      <c r="G18" s="12">
        <v>1939894</v>
      </c>
      <c r="H18" s="7" t="s">
        <v>338</v>
      </c>
      <c r="I18" s="7" t="s">
        <v>339</v>
      </c>
      <c r="J18" s="7" t="s">
        <v>340</v>
      </c>
    </row>
    <row r="19" spans="1:10" ht="37.5" customHeight="1">
      <c r="A19" s="7">
        <f t="shared" si="0"/>
        <v>17</v>
      </c>
      <c r="B19" s="7" t="s">
        <v>288</v>
      </c>
      <c r="C19" s="6" t="s">
        <v>341</v>
      </c>
      <c r="D19" s="7" t="s">
        <v>342</v>
      </c>
      <c r="E19" s="6" t="s">
        <v>343</v>
      </c>
      <c r="F19" s="12">
        <v>225000</v>
      </c>
      <c r="G19" s="12">
        <v>587821</v>
      </c>
      <c r="H19" s="7" t="s">
        <v>344</v>
      </c>
      <c r="I19" s="7" t="s">
        <v>339</v>
      </c>
      <c r="J19" s="7" t="s">
        <v>345</v>
      </c>
    </row>
    <row r="20" spans="1:10" ht="37.5" customHeight="1">
      <c r="A20" s="7">
        <f t="shared" si="0"/>
        <v>18</v>
      </c>
      <c r="B20" s="7" t="s">
        <v>288</v>
      </c>
      <c r="C20" s="6" t="s">
        <v>346</v>
      </c>
      <c r="D20" s="7" t="s">
        <v>347</v>
      </c>
      <c r="E20" s="6" t="s">
        <v>348</v>
      </c>
      <c r="F20" s="12">
        <v>195000</v>
      </c>
      <c r="G20" s="12">
        <v>328580</v>
      </c>
      <c r="H20" s="7" t="s">
        <v>349</v>
      </c>
      <c r="I20" s="7" t="s">
        <v>339</v>
      </c>
      <c r="J20" s="7" t="s">
        <v>350</v>
      </c>
    </row>
    <row r="21" spans="1:10" ht="37.5" customHeight="1">
      <c r="A21" s="7">
        <f t="shared" si="0"/>
        <v>19</v>
      </c>
      <c r="B21" s="7" t="s">
        <v>288</v>
      </c>
      <c r="C21" s="6" t="s">
        <v>351</v>
      </c>
      <c r="D21" s="7" t="s">
        <v>352</v>
      </c>
      <c r="E21" s="6" t="s">
        <v>353</v>
      </c>
      <c r="F21" s="9">
        <v>205000</v>
      </c>
      <c r="G21" s="12">
        <v>523499</v>
      </c>
      <c r="H21" s="7" t="s">
        <v>354</v>
      </c>
      <c r="I21" s="7" t="s">
        <v>339</v>
      </c>
      <c r="J21" s="7" t="s">
        <v>355</v>
      </c>
    </row>
    <row r="22" spans="1:10" ht="37.5" customHeight="1">
      <c r="A22" s="7">
        <f t="shared" si="0"/>
        <v>20</v>
      </c>
      <c r="B22" s="7" t="s">
        <v>288</v>
      </c>
      <c r="C22" s="6" t="s">
        <v>356</v>
      </c>
      <c r="D22" s="7" t="s">
        <v>357</v>
      </c>
      <c r="E22" s="6" t="s">
        <v>358</v>
      </c>
      <c r="F22" s="9">
        <v>50000</v>
      </c>
      <c r="G22" s="12">
        <v>103660</v>
      </c>
      <c r="H22" s="7" t="s">
        <v>359</v>
      </c>
      <c r="I22" s="7" t="s">
        <v>360</v>
      </c>
      <c r="J22" s="7" t="s">
        <v>361</v>
      </c>
    </row>
    <row r="23" spans="1:10" ht="37.5" customHeight="1">
      <c r="A23" s="7">
        <f t="shared" si="0"/>
        <v>21</v>
      </c>
      <c r="B23" s="7" t="s">
        <v>288</v>
      </c>
      <c r="C23" s="6" t="s">
        <v>362</v>
      </c>
      <c r="D23" s="7" t="s">
        <v>363</v>
      </c>
      <c r="E23" s="6" t="s">
        <v>364</v>
      </c>
      <c r="F23" s="9">
        <v>130000</v>
      </c>
      <c r="G23" s="12">
        <v>260000</v>
      </c>
      <c r="H23" s="7" t="s">
        <v>365</v>
      </c>
      <c r="I23" s="7" t="s">
        <v>366</v>
      </c>
      <c r="J23" s="7" t="s">
        <v>367</v>
      </c>
    </row>
    <row r="24" spans="1:10" ht="37.5" customHeight="1">
      <c r="A24" s="7">
        <f t="shared" si="0"/>
        <v>22</v>
      </c>
      <c r="B24" s="7" t="s">
        <v>288</v>
      </c>
      <c r="C24" s="6" t="s">
        <v>368</v>
      </c>
      <c r="D24" s="7" t="s">
        <v>369</v>
      </c>
      <c r="E24" s="6" t="s">
        <v>370</v>
      </c>
      <c r="F24" s="9">
        <f>95000</f>
        <v>95000</v>
      </c>
      <c r="G24" s="12">
        <v>156000</v>
      </c>
      <c r="H24" s="7" t="s">
        <v>371</v>
      </c>
      <c r="I24" s="7" t="s">
        <v>372</v>
      </c>
      <c r="J24" s="7" t="s">
        <v>373</v>
      </c>
    </row>
    <row r="25" spans="1:10" ht="37.5" customHeight="1">
      <c r="A25" s="7">
        <f t="shared" si="0"/>
        <v>23</v>
      </c>
      <c r="B25" s="7" t="s">
        <v>288</v>
      </c>
      <c r="C25" s="6" t="s">
        <v>374</v>
      </c>
      <c r="D25" s="7" t="s">
        <v>375</v>
      </c>
      <c r="E25" s="6" t="s">
        <v>376</v>
      </c>
      <c r="F25" s="9">
        <f>42000</f>
        <v>42000</v>
      </c>
      <c r="G25" s="12">
        <v>56000</v>
      </c>
      <c r="H25" s="7" t="s">
        <v>377</v>
      </c>
      <c r="I25" s="7" t="s">
        <v>372</v>
      </c>
      <c r="J25" s="7" t="s">
        <v>378</v>
      </c>
    </row>
    <row r="26" spans="1:10" ht="37.5" customHeight="1">
      <c r="A26" s="7">
        <f t="shared" si="0"/>
        <v>24</v>
      </c>
      <c r="B26" s="7" t="s">
        <v>288</v>
      </c>
      <c r="C26" s="6" t="s">
        <v>379</v>
      </c>
      <c r="D26" s="7" t="s">
        <v>380</v>
      </c>
      <c r="E26" s="6" t="s">
        <v>289</v>
      </c>
      <c r="F26" s="9">
        <f>80000</f>
        <v>80000</v>
      </c>
      <c r="G26" s="9">
        <v>108120</v>
      </c>
      <c r="H26" s="7" t="s">
        <v>439</v>
      </c>
      <c r="I26" s="7" t="s">
        <v>440</v>
      </c>
      <c r="J26" s="7" t="s">
        <v>381</v>
      </c>
    </row>
    <row r="27" spans="1:10" ht="37.5" customHeight="1">
      <c r="A27" s="7">
        <f t="shared" si="0"/>
        <v>25</v>
      </c>
      <c r="B27" s="7" t="s">
        <v>288</v>
      </c>
      <c r="C27" s="6" t="s">
        <v>382</v>
      </c>
      <c r="D27" s="7" t="s">
        <v>383</v>
      </c>
      <c r="E27" s="6" t="s">
        <v>384</v>
      </c>
      <c r="F27" s="9">
        <f>44000</f>
        <v>44000</v>
      </c>
      <c r="G27" s="12">
        <v>57354</v>
      </c>
      <c r="H27" s="7" t="s">
        <v>385</v>
      </c>
      <c r="I27" s="7" t="s">
        <v>372</v>
      </c>
      <c r="J27" s="7" t="s">
        <v>386</v>
      </c>
    </row>
    <row r="28" spans="1:10" ht="37.5" customHeight="1">
      <c r="A28" s="7">
        <f t="shared" si="0"/>
        <v>26</v>
      </c>
      <c r="B28" s="7" t="s">
        <v>288</v>
      </c>
      <c r="C28" s="6" t="s">
        <v>387</v>
      </c>
      <c r="D28" s="7" t="s">
        <v>388</v>
      </c>
      <c r="E28" s="6" t="s">
        <v>389</v>
      </c>
      <c r="F28" s="9">
        <f>80000</f>
        <v>80000</v>
      </c>
      <c r="G28" s="12">
        <v>130000</v>
      </c>
      <c r="H28" s="7" t="s">
        <v>390</v>
      </c>
      <c r="I28" s="7" t="s">
        <v>391</v>
      </c>
      <c r="J28" s="7" t="s">
        <v>392</v>
      </c>
    </row>
    <row r="29" spans="1:10" ht="37.5" customHeight="1">
      <c r="A29" s="7">
        <f t="shared" si="0"/>
        <v>27</v>
      </c>
      <c r="B29" s="7" t="s">
        <v>288</v>
      </c>
      <c r="C29" s="6" t="s">
        <v>474</v>
      </c>
      <c r="D29" s="7" t="s">
        <v>393</v>
      </c>
      <c r="E29" s="6" t="s">
        <v>394</v>
      </c>
      <c r="F29" s="9">
        <f>93000</f>
        <v>93000</v>
      </c>
      <c r="G29" s="12">
        <v>154990</v>
      </c>
      <c r="H29" s="7" t="s">
        <v>441</v>
      </c>
      <c r="I29" s="7" t="s">
        <v>442</v>
      </c>
      <c r="J29" s="7" t="s">
        <v>395</v>
      </c>
    </row>
    <row r="30" spans="1:10" ht="37.5" customHeight="1">
      <c r="A30" s="7">
        <f t="shared" si="0"/>
        <v>28</v>
      </c>
      <c r="B30" s="7" t="s">
        <v>288</v>
      </c>
      <c r="C30" s="6" t="s">
        <v>396</v>
      </c>
      <c r="D30" s="7" t="s">
        <v>397</v>
      </c>
      <c r="E30" s="6" t="s">
        <v>398</v>
      </c>
      <c r="F30" s="9">
        <f>85000</f>
        <v>85000</v>
      </c>
      <c r="G30" s="12">
        <v>130884</v>
      </c>
      <c r="H30" s="7" t="s">
        <v>399</v>
      </c>
      <c r="I30" s="7" t="s">
        <v>391</v>
      </c>
      <c r="J30" s="7" t="s">
        <v>400</v>
      </c>
    </row>
    <row r="31" spans="1:10" ht="37.5" customHeight="1">
      <c r="A31" s="7">
        <f t="shared" si="0"/>
        <v>29</v>
      </c>
      <c r="B31" s="7" t="s">
        <v>288</v>
      </c>
      <c r="C31" s="6" t="s">
        <v>482</v>
      </c>
      <c r="D31" s="7" t="s">
        <v>401</v>
      </c>
      <c r="E31" s="6" t="s">
        <v>402</v>
      </c>
      <c r="F31" s="9">
        <f>65000+23300</f>
        <v>88300</v>
      </c>
      <c r="G31" s="12">
        <v>120880</v>
      </c>
      <c r="H31" s="7" t="s">
        <v>443</v>
      </c>
      <c r="I31" s="7" t="s">
        <v>444</v>
      </c>
      <c r="J31" s="7" t="s">
        <v>403</v>
      </c>
    </row>
    <row r="32" spans="1:10" ht="37.5" customHeight="1">
      <c r="A32" s="7">
        <f t="shared" si="0"/>
        <v>30</v>
      </c>
      <c r="B32" s="7" t="s">
        <v>288</v>
      </c>
      <c r="C32" s="6" t="s">
        <v>404</v>
      </c>
      <c r="D32" s="7" t="s">
        <v>405</v>
      </c>
      <c r="E32" s="6" t="s">
        <v>406</v>
      </c>
      <c r="F32" s="9">
        <f>89000</f>
        <v>89000</v>
      </c>
      <c r="G32" s="12">
        <v>135984</v>
      </c>
      <c r="H32" s="7" t="s">
        <v>407</v>
      </c>
      <c r="I32" s="7" t="s">
        <v>391</v>
      </c>
      <c r="J32" s="7" t="s">
        <v>408</v>
      </c>
    </row>
    <row r="33" spans="1:10" ht="37.5" customHeight="1">
      <c r="A33" s="7">
        <f t="shared" si="0"/>
        <v>31</v>
      </c>
      <c r="B33" s="7" t="s">
        <v>288</v>
      </c>
      <c r="C33" s="6" t="s">
        <v>409</v>
      </c>
      <c r="D33" s="7" t="s">
        <v>410</v>
      </c>
      <c r="E33" s="6" t="s">
        <v>358</v>
      </c>
      <c r="F33" s="9">
        <f>70000</f>
        <v>70000</v>
      </c>
      <c r="G33" s="12">
        <v>130575</v>
      </c>
      <c r="H33" s="7" t="s">
        <v>411</v>
      </c>
      <c r="I33" s="7" t="s">
        <v>391</v>
      </c>
      <c r="J33" s="7" t="s">
        <v>412</v>
      </c>
    </row>
    <row r="34" spans="1:10" ht="37.5" customHeight="1">
      <c r="A34" s="7">
        <f t="shared" si="0"/>
        <v>32</v>
      </c>
      <c r="B34" s="7" t="s">
        <v>288</v>
      </c>
      <c r="C34" s="6" t="s">
        <v>488</v>
      </c>
      <c r="D34" s="7" t="s">
        <v>413</v>
      </c>
      <c r="E34" s="6" t="s">
        <v>353</v>
      </c>
      <c r="F34" s="9">
        <f>938500-20000</f>
        <v>918500</v>
      </c>
      <c r="G34" s="12">
        <v>2926898</v>
      </c>
      <c r="H34" s="7" t="s">
        <v>414</v>
      </c>
      <c r="I34" s="7" t="s">
        <v>415</v>
      </c>
      <c r="J34" s="7" t="s">
        <v>416</v>
      </c>
    </row>
    <row r="35" spans="1:10" ht="37.5" customHeight="1">
      <c r="A35" s="7">
        <f t="shared" si="0"/>
        <v>33</v>
      </c>
      <c r="B35" s="7" t="s">
        <v>288</v>
      </c>
      <c r="C35" s="6" t="s">
        <v>489</v>
      </c>
      <c r="D35" s="7" t="s">
        <v>0</v>
      </c>
      <c r="E35" s="6" t="s">
        <v>1</v>
      </c>
      <c r="F35" s="9">
        <f>938500-20000</f>
        <v>918500</v>
      </c>
      <c r="G35" s="12">
        <v>1260000</v>
      </c>
      <c r="H35" s="7" t="s">
        <v>2</v>
      </c>
      <c r="I35" s="7" t="s">
        <v>415</v>
      </c>
      <c r="J35" s="7" t="s">
        <v>3</v>
      </c>
    </row>
    <row r="36" spans="1:10" ht="37.5" customHeight="1">
      <c r="A36" s="7">
        <f t="shared" si="0"/>
        <v>34</v>
      </c>
      <c r="B36" s="7" t="s">
        <v>288</v>
      </c>
      <c r="C36" s="6" t="s">
        <v>4</v>
      </c>
      <c r="D36" s="7" t="s">
        <v>5</v>
      </c>
      <c r="E36" s="6" t="s">
        <v>6</v>
      </c>
      <c r="F36" s="9">
        <f>420000</f>
        <v>420000</v>
      </c>
      <c r="G36" s="12">
        <v>532937</v>
      </c>
      <c r="H36" s="7" t="s">
        <v>7</v>
      </c>
      <c r="I36" s="7" t="s">
        <v>8</v>
      </c>
      <c r="J36" s="7" t="s">
        <v>9</v>
      </c>
    </row>
    <row r="37" spans="1:10" ht="37.5" customHeight="1">
      <c r="A37" s="7">
        <f t="shared" si="0"/>
        <v>35</v>
      </c>
      <c r="B37" s="7" t="s">
        <v>288</v>
      </c>
      <c r="C37" s="6" t="s">
        <v>445</v>
      </c>
      <c r="D37" s="7" t="s">
        <v>10</v>
      </c>
      <c r="E37" s="6" t="s">
        <v>289</v>
      </c>
      <c r="F37" s="9">
        <f>60000</f>
        <v>60000</v>
      </c>
      <c r="G37" s="12">
        <v>125934</v>
      </c>
      <c r="H37" s="7" t="s">
        <v>11</v>
      </c>
      <c r="I37" s="7" t="s">
        <v>12</v>
      </c>
      <c r="J37" s="7" t="s">
        <v>13</v>
      </c>
    </row>
    <row r="38" spans="1:10" ht="37.5" customHeight="1">
      <c r="A38" s="7">
        <f t="shared" si="0"/>
        <v>36</v>
      </c>
      <c r="B38" s="7" t="s">
        <v>288</v>
      </c>
      <c r="C38" s="6" t="s">
        <v>446</v>
      </c>
      <c r="D38" s="7" t="s">
        <v>14</v>
      </c>
      <c r="E38" s="6" t="s">
        <v>15</v>
      </c>
      <c r="F38" s="9">
        <f>40000</f>
        <v>40000</v>
      </c>
      <c r="G38" s="12">
        <v>106780</v>
      </c>
      <c r="H38" s="7" t="s">
        <v>16</v>
      </c>
      <c r="I38" s="7" t="s">
        <v>17</v>
      </c>
      <c r="J38" s="7" t="s">
        <v>18</v>
      </c>
    </row>
    <row r="39" spans="1:10" ht="37.5" customHeight="1">
      <c r="A39" s="7">
        <f t="shared" si="0"/>
        <v>37</v>
      </c>
      <c r="B39" s="7" t="s">
        <v>288</v>
      </c>
      <c r="C39" s="6" t="s">
        <v>447</v>
      </c>
      <c r="D39" s="7" t="s">
        <v>19</v>
      </c>
      <c r="E39" s="6" t="s">
        <v>289</v>
      </c>
      <c r="F39" s="12">
        <f>55000</f>
        <v>55000</v>
      </c>
      <c r="G39" s="12">
        <v>101306</v>
      </c>
      <c r="H39" s="7" t="s">
        <v>20</v>
      </c>
      <c r="I39" s="7" t="s">
        <v>12</v>
      </c>
      <c r="J39" s="7" t="s">
        <v>21</v>
      </c>
    </row>
    <row r="40" spans="1:10" ht="37.5" customHeight="1">
      <c r="A40" s="7">
        <f t="shared" si="0"/>
        <v>38</v>
      </c>
      <c r="B40" s="7" t="s">
        <v>288</v>
      </c>
      <c r="C40" s="6" t="s">
        <v>448</v>
      </c>
      <c r="D40" s="7" t="s">
        <v>22</v>
      </c>
      <c r="E40" s="6" t="s">
        <v>1</v>
      </c>
      <c r="F40" s="9">
        <f>25000</f>
        <v>25000</v>
      </c>
      <c r="G40" s="12">
        <v>118391</v>
      </c>
      <c r="H40" s="7" t="s">
        <v>23</v>
      </c>
      <c r="I40" s="7" t="s">
        <v>24</v>
      </c>
      <c r="J40" s="7" t="s">
        <v>25</v>
      </c>
    </row>
    <row r="41" spans="1:10" ht="37.5" customHeight="1">
      <c r="A41" s="7">
        <f t="shared" si="0"/>
        <v>39</v>
      </c>
      <c r="B41" s="7" t="s">
        <v>288</v>
      </c>
      <c r="C41" s="6" t="s">
        <v>449</v>
      </c>
      <c r="D41" s="7" t="s">
        <v>26</v>
      </c>
      <c r="E41" s="6" t="s">
        <v>27</v>
      </c>
      <c r="F41" s="12">
        <f>200000</f>
        <v>200000</v>
      </c>
      <c r="G41" s="12">
        <v>419502</v>
      </c>
      <c r="H41" s="7" t="s">
        <v>28</v>
      </c>
      <c r="I41" s="7" t="s">
        <v>29</v>
      </c>
      <c r="J41" s="7" t="s">
        <v>30</v>
      </c>
    </row>
    <row r="42" spans="1:10" ht="37.5" customHeight="1">
      <c r="A42" s="7">
        <f t="shared" si="0"/>
        <v>40</v>
      </c>
      <c r="B42" s="7" t="s">
        <v>288</v>
      </c>
      <c r="C42" s="6" t="s">
        <v>450</v>
      </c>
      <c r="D42" s="7" t="s">
        <v>31</v>
      </c>
      <c r="E42" s="6" t="s">
        <v>32</v>
      </c>
      <c r="F42" s="9">
        <f>90000</f>
        <v>90000</v>
      </c>
      <c r="G42" s="12">
        <v>118955</v>
      </c>
      <c r="H42" s="7" t="s">
        <v>33</v>
      </c>
      <c r="I42" s="7" t="s">
        <v>34</v>
      </c>
      <c r="J42" s="7" t="s">
        <v>35</v>
      </c>
    </row>
    <row r="43" spans="1:10" ht="37.5" customHeight="1">
      <c r="A43" s="7">
        <f t="shared" si="0"/>
        <v>41</v>
      </c>
      <c r="B43" s="7" t="s">
        <v>288</v>
      </c>
      <c r="C43" s="6" t="s">
        <v>36</v>
      </c>
      <c r="D43" s="7" t="s">
        <v>37</v>
      </c>
      <c r="E43" s="6" t="s">
        <v>38</v>
      </c>
      <c r="F43" s="9">
        <f>418000</f>
        <v>418000</v>
      </c>
      <c r="G43" s="12">
        <v>599888</v>
      </c>
      <c r="H43" s="7" t="s">
        <v>39</v>
      </c>
      <c r="I43" s="7" t="s">
        <v>40</v>
      </c>
      <c r="J43" s="7" t="s">
        <v>41</v>
      </c>
    </row>
    <row r="44" spans="1:10" ht="37.5" customHeight="1">
      <c r="A44" s="7">
        <f t="shared" si="0"/>
        <v>42</v>
      </c>
      <c r="B44" s="7" t="s">
        <v>288</v>
      </c>
      <c r="C44" s="6" t="s">
        <v>483</v>
      </c>
      <c r="D44" s="7" t="s">
        <v>42</v>
      </c>
      <c r="E44" s="6" t="s">
        <v>43</v>
      </c>
      <c r="F44" s="9">
        <f>50000+10000</f>
        <v>60000</v>
      </c>
      <c r="G44" s="12">
        <v>78270</v>
      </c>
      <c r="H44" s="7" t="s">
        <v>451</v>
      </c>
      <c r="I44" s="7" t="s">
        <v>452</v>
      </c>
      <c r="J44" s="7" t="s">
        <v>44</v>
      </c>
    </row>
    <row r="45" spans="1:10" ht="37.5" customHeight="1">
      <c r="A45" s="7">
        <f t="shared" si="0"/>
        <v>43</v>
      </c>
      <c r="B45" s="7" t="s">
        <v>288</v>
      </c>
      <c r="C45" s="6" t="s">
        <v>45</v>
      </c>
      <c r="D45" s="7" t="s">
        <v>46</v>
      </c>
      <c r="E45" s="6" t="s">
        <v>353</v>
      </c>
      <c r="F45" s="9">
        <f>50000</f>
        <v>50000</v>
      </c>
      <c r="G45" s="12">
        <v>65435</v>
      </c>
      <c r="H45" s="7" t="s">
        <v>47</v>
      </c>
      <c r="I45" s="7" t="s">
        <v>40</v>
      </c>
      <c r="J45" s="7" t="s">
        <v>48</v>
      </c>
    </row>
    <row r="46" spans="1:10" ht="37.5" customHeight="1">
      <c r="A46" s="7">
        <f t="shared" si="0"/>
        <v>44</v>
      </c>
      <c r="B46" s="7" t="s">
        <v>288</v>
      </c>
      <c r="C46" s="6" t="s">
        <v>453</v>
      </c>
      <c r="D46" s="7" t="s">
        <v>49</v>
      </c>
      <c r="E46" s="6" t="s">
        <v>358</v>
      </c>
      <c r="F46" s="9">
        <f>45000</f>
        <v>45000</v>
      </c>
      <c r="G46" s="12">
        <v>144968</v>
      </c>
      <c r="H46" s="7" t="s">
        <v>50</v>
      </c>
      <c r="I46" s="7" t="s">
        <v>454</v>
      </c>
      <c r="J46" s="7" t="s">
        <v>51</v>
      </c>
    </row>
    <row r="47" spans="1:10" ht="37.5" customHeight="1">
      <c r="A47" s="7">
        <f t="shared" si="0"/>
        <v>45</v>
      </c>
      <c r="B47" s="7" t="s">
        <v>288</v>
      </c>
      <c r="C47" s="6" t="s">
        <v>455</v>
      </c>
      <c r="D47" s="7" t="s">
        <v>52</v>
      </c>
      <c r="E47" s="6" t="s">
        <v>53</v>
      </c>
      <c r="F47" s="9">
        <f>220000</f>
        <v>220000</v>
      </c>
      <c r="G47" s="12">
        <v>440962</v>
      </c>
      <c r="H47" s="7" t="s">
        <v>54</v>
      </c>
      <c r="I47" s="7" t="s">
        <v>55</v>
      </c>
      <c r="J47" s="7" t="s">
        <v>56</v>
      </c>
    </row>
    <row r="48" spans="1:10" ht="37.5" customHeight="1">
      <c r="A48" s="7">
        <f t="shared" si="0"/>
        <v>46</v>
      </c>
      <c r="B48" s="7" t="s">
        <v>288</v>
      </c>
      <c r="C48" s="6" t="s">
        <v>57</v>
      </c>
      <c r="D48" s="7" t="s">
        <v>58</v>
      </c>
      <c r="E48" s="6" t="s">
        <v>59</v>
      </c>
      <c r="F48" s="9">
        <f>50000</f>
        <v>50000</v>
      </c>
      <c r="G48" s="12">
        <v>65000</v>
      </c>
      <c r="H48" s="7" t="s">
        <v>60</v>
      </c>
      <c r="I48" s="7" t="s">
        <v>55</v>
      </c>
      <c r="J48" s="7" t="s">
        <v>61</v>
      </c>
    </row>
    <row r="49" spans="1:10" ht="37.5" customHeight="1">
      <c r="A49" s="7">
        <f t="shared" si="0"/>
        <v>47</v>
      </c>
      <c r="B49" s="7" t="s">
        <v>288</v>
      </c>
      <c r="C49" s="6" t="s">
        <v>62</v>
      </c>
      <c r="D49" s="7" t="s">
        <v>63</v>
      </c>
      <c r="E49" s="6" t="s">
        <v>370</v>
      </c>
      <c r="F49" s="9">
        <f>400000</f>
        <v>400000</v>
      </c>
      <c r="G49" s="12">
        <v>547559</v>
      </c>
      <c r="H49" s="7" t="s">
        <v>64</v>
      </c>
      <c r="I49" s="7" t="s">
        <v>55</v>
      </c>
      <c r="J49" s="7" t="s">
        <v>456</v>
      </c>
    </row>
    <row r="50" spans="1:10" ht="37.5" customHeight="1">
      <c r="A50" s="7">
        <f t="shared" si="0"/>
        <v>48</v>
      </c>
      <c r="B50" s="7" t="s">
        <v>288</v>
      </c>
      <c r="C50" s="6" t="s">
        <v>484</v>
      </c>
      <c r="D50" s="7" t="s">
        <v>66</v>
      </c>
      <c r="E50" s="6" t="s">
        <v>67</v>
      </c>
      <c r="F50" s="9">
        <f>120000-6000</f>
        <v>114000</v>
      </c>
      <c r="G50" s="12">
        <v>164001</v>
      </c>
      <c r="H50" s="7" t="s">
        <v>68</v>
      </c>
      <c r="I50" s="7" t="s">
        <v>65</v>
      </c>
      <c r="J50" s="7" t="s">
        <v>69</v>
      </c>
    </row>
    <row r="51" spans="1:10" ht="37.5" customHeight="1">
      <c r="A51" s="7">
        <f t="shared" si="0"/>
        <v>49</v>
      </c>
      <c r="B51" s="7" t="s">
        <v>288</v>
      </c>
      <c r="C51" s="6" t="s">
        <v>70</v>
      </c>
      <c r="D51" s="7" t="s">
        <v>71</v>
      </c>
      <c r="E51" s="6" t="s">
        <v>27</v>
      </c>
      <c r="F51" s="9">
        <f>90000</f>
        <v>90000</v>
      </c>
      <c r="G51" s="12">
        <v>116365</v>
      </c>
      <c r="H51" s="7" t="s">
        <v>72</v>
      </c>
      <c r="I51" s="7" t="s">
        <v>65</v>
      </c>
      <c r="J51" s="9" t="s">
        <v>73</v>
      </c>
    </row>
    <row r="52" spans="1:10" ht="37.5" customHeight="1">
      <c r="A52" s="7">
        <f t="shared" si="0"/>
        <v>50</v>
      </c>
      <c r="B52" s="7" t="s">
        <v>288</v>
      </c>
      <c r="C52" s="6" t="s">
        <v>457</v>
      </c>
      <c r="D52" s="7" t="s">
        <v>74</v>
      </c>
      <c r="E52" s="6" t="s">
        <v>75</v>
      </c>
      <c r="F52" s="9">
        <f>16500</f>
        <v>16500</v>
      </c>
      <c r="G52" s="12">
        <v>48896</v>
      </c>
      <c r="H52" s="7" t="s">
        <v>76</v>
      </c>
      <c r="I52" s="7" t="s">
        <v>77</v>
      </c>
      <c r="J52" s="7" t="s">
        <v>78</v>
      </c>
    </row>
    <row r="53" spans="1:10" ht="37.5" customHeight="1">
      <c r="A53" s="7">
        <f t="shared" si="0"/>
        <v>51</v>
      </c>
      <c r="B53" s="7" t="s">
        <v>288</v>
      </c>
      <c r="C53" s="6" t="s">
        <v>79</v>
      </c>
      <c r="D53" s="7" t="s">
        <v>80</v>
      </c>
      <c r="E53" s="6" t="s">
        <v>6</v>
      </c>
      <c r="F53" s="9">
        <f>137600</f>
        <v>137600</v>
      </c>
      <c r="G53" s="12">
        <v>172000</v>
      </c>
      <c r="H53" s="7" t="s">
        <v>458</v>
      </c>
      <c r="I53" s="7" t="s">
        <v>459</v>
      </c>
      <c r="J53" s="7" t="s">
        <v>81</v>
      </c>
    </row>
    <row r="54" spans="1:10" ht="37.5" customHeight="1">
      <c r="A54" s="7">
        <f t="shared" si="0"/>
        <v>52</v>
      </c>
      <c r="B54" s="7" t="s">
        <v>288</v>
      </c>
      <c r="C54" s="6" t="s">
        <v>490</v>
      </c>
      <c r="D54" s="7" t="s">
        <v>82</v>
      </c>
      <c r="E54" s="6" t="s">
        <v>353</v>
      </c>
      <c r="F54" s="9">
        <f>100000-5000</f>
        <v>95000</v>
      </c>
      <c r="G54" s="12">
        <v>125883</v>
      </c>
      <c r="H54" s="7" t="s">
        <v>83</v>
      </c>
      <c r="I54" s="7" t="s">
        <v>84</v>
      </c>
      <c r="J54" s="9" t="s">
        <v>85</v>
      </c>
    </row>
    <row r="55" spans="1:10" ht="37.5" customHeight="1">
      <c r="A55" s="7">
        <f t="shared" si="0"/>
        <v>53</v>
      </c>
      <c r="B55" s="7" t="s">
        <v>288</v>
      </c>
      <c r="C55" s="6" t="s">
        <v>86</v>
      </c>
      <c r="D55" s="7" t="s">
        <v>87</v>
      </c>
      <c r="E55" s="6" t="s">
        <v>88</v>
      </c>
      <c r="F55" s="9">
        <f>140000</f>
        <v>140000</v>
      </c>
      <c r="G55" s="12">
        <v>164124</v>
      </c>
      <c r="H55" s="7" t="s">
        <v>460</v>
      </c>
      <c r="I55" s="7" t="s">
        <v>461</v>
      </c>
      <c r="J55" s="7" t="s">
        <v>89</v>
      </c>
    </row>
    <row r="56" spans="1:10" ht="37.5" customHeight="1">
      <c r="A56" s="7">
        <f t="shared" si="0"/>
        <v>54</v>
      </c>
      <c r="B56" s="7" t="s">
        <v>288</v>
      </c>
      <c r="C56" s="6" t="s">
        <v>475</v>
      </c>
      <c r="D56" s="7" t="s">
        <v>90</v>
      </c>
      <c r="E56" s="6" t="s">
        <v>91</v>
      </c>
      <c r="F56" s="9">
        <f>115000</f>
        <v>115000</v>
      </c>
      <c r="G56" s="12">
        <f>160856</f>
        <v>160856</v>
      </c>
      <c r="H56" s="7" t="s">
        <v>92</v>
      </c>
      <c r="I56" s="7" t="s">
        <v>84</v>
      </c>
      <c r="J56" s="7" t="s">
        <v>93</v>
      </c>
    </row>
    <row r="57" spans="1:10" ht="37.5" customHeight="1">
      <c r="A57" s="7">
        <f t="shared" si="0"/>
        <v>55</v>
      </c>
      <c r="B57" s="7" t="s">
        <v>288</v>
      </c>
      <c r="C57" s="6" t="s">
        <v>94</v>
      </c>
      <c r="D57" s="7" t="s">
        <v>95</v>
      </c>
      <c r="E57" s="6" t="s">
        <v>96</v>
      </c>
      <c r="F57" s="9">
        <f>132000</f>
        <v>132000</v>
      </c>
      <c r="G57" s="12">
        <v>166000</v>
      </c>
      <c r="H57" s="7" t="s">
        <v>97</v>
      </c>
      <c r="I57" s="7" t="s">
        <v>84</v>
      </c>
      <c r="J57" s="7" t="s">
        <v>98</v>
      </c>
    </row>
    <row r="58" spans="1:10" ht="37.5" customHeight="1">
      <c r="A58" s="7">
        <f t="shared" si="0"/>
        <v>56</v>
      </c>
      <c r="B58" s="7" t="s">
        <v>288</v>
      </c>
      <c r="C58" s="6" t="s">
        <v>99</v>
      </c>
      <c r="D58" s="7" t="s">
        <v>100</v>
      </c>
      <c r="E58" s="6" t="s">
        <v>101</v>
      </c>
      <c r="F58" s="9">
        <f>118000</f>
        <v>118000</v>
      </c>
      <c r="G58" s="12">
        <v>148656</v>
      </c>
      <c r="H58" s="7" t="s">
        <v>462</v>
      </c>
      <c r="I58" s="7" t="s">
        <v>463</v>
      </c>
      <c r="J58" s="7" t="s">
        <v>102</v>
      </c>
    </row>
    <row r="59" spans="1:10" ht="37.5" customHeight="1">
      <c r="A59" s="7">
        <f t="shared" si="0"/>
        <v>57</v>
      </c>
      <c r="B59" s="7" t="s">
        <v>288</v>
      </c>
      <c r="C59" s="6" t="s">
        <v>103</v>
      </c>
      <c r="D59" s="7" t="s">
        <v>104</v>
      </c>
      <c r="E59" s="6" t="s">
        <v>105</v>
      </c>
      <c r="F59" s="9">
        <f>93000</f>
        <v>93000</v>
      </c>
      <c r="G59" s="12">
        <v>132899</v>
      </c>
      <c r="H59" s="7" t="s">
        <v>106</v>
      </c>
      <c r="I59" s="7" t="s">
        <v>84</v>
      </c>
      <c r="J59" s="7" t="s">
        <v>107</v>
      </c>
    </row>
    <row r="60" spans="1:10" ht="37.5" customHeight="1">
      <c r="A60" s="7">
        <f t="shared" si="0"/>
        <v>58</v>
      </c>
      <c r="B60" s="7" t="s">
        <v>288</v>
      </c>
      <c r="C60" s="6" t="s">
        <v>464</v>
      </c>
      <c r="D60" s="7" t="s">
        <v>108</v>
      </c>
      <c r="E60" s="6" t="s">
        <v>53</v>
      </c>
      <c r="F60" s="9">
        <f>170000</f>
        <v>170000</v>
      </c>
      <c r="G60" s="12">
        <v>318862</v>
      </c>
      <c r="H60" s="7" t="s">
        <v>109</v>
      </c>
      <c r="I60" s="7" t="s">
        <v>110</v>
      </c>
      <c r="J60" s="7" t="s">
        <v>111</v>
      </c>
    </row>
    <row r="61" spans="1:10" ht="37.5" customHeight="1">
      <c r="A61" s="7">
        <f t="shared" si="0"/>
        <v>59</v>
      </c>
      <c r="B61" s="7" t="s">
        <v>288</v>
      </c>
      <c r="C61" s="6" t="s">
        <v>485</v>
      </c>
      <c r="D61" s="7" t="s">
        <v>112</v>
      </c>
      <c r="E61" s="6" t="s">
        <v>353</v>
      </c>
      <c r="F61" s="9">
        <f>175000</f>
        <v>175000</v>
      </c>
      <c r="G61" s="12">
        <v>328710</v>
      </c>
      <c r="H61" s="7" t="s">
        <v>465</v>
      </c>
      <c r="I61" s="7" t="s">
        <v>466</v>
      </c>
      <c r="J61" s="9" t="s">
        <v>113</v>
      </c>
    </row>
    <row r="62" spans="1:10" ht="37.5" customHeight="1">
      <c r="A62" s="7">
        <f t="shared" si="0"/>
        <v>60</v>
      </c>
      <c r="B62" s="7" t="s">
        <v>288</v>
      </c>
      <c r="C62" s="6" t="s">
        <v>114</v>
      </c>
      <c r="D62" s="7" t="s">
        <v>115</v>
      </c>
      <c r="E62" s="6" t="s">
        <v>353</v>
      </c>
      <c r="F62" s="9">
        <f>50000</f>
        <v>50000</v>
      </c>
      <c r="G62" s="12">
        <v>63305</v>
      </c>
      <c r="H62" s="7" t="s">
        <v>116</v>
      </c>
      <c r="I62" s="7" t="s">
        <v>117</v>
      </c>
      <c r="J62" s="7" t="s">
        <v>118</v>
      </c>
    </row>
    <row r="63" spans="1:10" ht="37.5" customHeight="1">
      <c r="A63" s="7">
        <f t="shared" si="0"/>
        <v>61</v>
      </c>
      <c r="B63" s="7" t="s">
        <v>288</v>
      </c>
      <c r="C63" s="6" t="s">
        <v>119</v>
      </c>
      <c r="D63" s="7" t="s">
        <v>120</v>
      </c>
      <c r="E63" s="6" t="s">
        <v>121</v>
      </c>
      <c r="F63" s="9">
        <f>490000</f>
        <v>490000</v>
      </c>
      <c r="G63" s="12">
        <v>595993</v>
      </c>
      <c r="H63" s="7" t="s">
        <v>122</v>
      </c>
      <c r="I63" s="7" t="s">
        <v>117</v>
      </c>
      <c r="J63" s="9" t="s">
        <v>123</v>
      </c>
    </row>
    <row r="64" spans="1:10" ht="37.5" customHeight="1">
      <c r="A64" s="7">
        <f t="shared" si="0"/>
        <v>62</v>
      </c>
      <c r="B64" s="7" t="s">
        <v>288</v>
      </c>
      <c r="C64" s="6" t="s">
        <v>491</v>
      </c>
      <c r="D64" s="7" t="s">
        <v>124</v>
      </c>
      <c r="E64" s="6" t="s">
        <v>125</v>
      </c>
      <c r="F64" s="9">
        <f>470000-17500</f>
        <v>452500</v>
      </c>
      <c r="G64" s="12">
        <v>599888</v>
      </c>
      <c r="H64" s="7" t="s">
        <v>126</v>
      </c>
      <c r="I64" s="7" t="s">
        <v>117</v>
      </c>
      <c r="J64" s="7" t="s">
        <v>127</v>
      </c>
    </row>
    <row r="65" spans="1:10" ht="37.5" customHeight="1">
      <c r="A65" s="7">
        <f t="shared" si="0"/>
        <v>63</v>
      </c>
      <c r="B65" s="7" t="s">
        <v>288</v>
      </c>
      <c r="C65" s="6" t="s">
        <v>492</v>
      </c>
      <c r="D65" s="7" t="s">
        <v>128</v>
      </c>
      <c r="E65" s="8" t="s">
        <v>1</v>
      </c>
      <c r="F65" s="9">
        <f>475000-23000</f>
        <v>452000</v>
      </c>
      <c r="G65" s="12">
        <v>600000</v>
      </c>
      <c r="H65" s="7" t="s">
        <v>129</v>
      </c>
      <c r="I65" s="7" t="s">
        <v>117</v>
      </c>
      <c r="J65" s="7" t="s">
        <v>130</v>
      </c>
    </row>
    <row r="66" spans="1:10" ht="37.5" customHeight="1">
      <c r="A66" s="7">
        <f t="shared" si="0"/>
        <v>64</v>
      </c>
      <c r="B66" s="7" t="s">
        <v>288</v>
      </c>
      <c r="C66" s="6" t="s">
        <v>132</v>
      </c>
      <c r="D66" s="7" t="s">
        <v>133</v>
      </c>
      <c r="E66" s="6" t="s">
        <v>316</v>
      </c>
      <c r="F66" s="9">
        <f>470000</f>
        <v>470000</v>
      </c>
      <c r="G66" s="12">
        <v>582701</v>
      </c>
      <c r="H66" s="7" t="s">
        <v>134</v>
      </c>
      <c r="I66" s="7" t="s">
        <v>131</v>
      </c>
      <c r="J66" s="7" t="s">
        <v>135</v>
      </c>
    </row>
    <row r="67" spans="1:10" ht="37.5" customHeight="1">
      <c r="A67" s="7">
        <f t="shared" si="0"/>
        <v>65</v>
      </c>
      <c r="B67" s="7" t="s">
        <v>288</v>
      </c>
      <c r="C67" s="6" t="s">
        <v>136</v>
      </c>
      <c r="D67" s="7" t="s">
        <v>137</v>
      </c>
      <c r="E67" s="6" t="s">
        <v>138</v>
      </c>
      <c r="F67" s="9">
        <f>49000</f>
        <v>49000</v>
      </c>
      <c r="G67" s="12">
        <v>83469</v>
      </c>
      <c r="H67" s="7" t="s">
        <v>139</v>
      </c>
      <c r="I67" s="7" t="s">
        <v>131</v>
      </c>
      <c r="J67" s="7" t="s">
        <v>140</v>
      </c>
    </row>
    <row r="68" spans="1:10" ht="37.5" customHeight="1">
      <c r="A68" s="7">
        <f t="shared" si="0"/>
        <v>66</v>
      </c>
      <c r="B68" s="7" t="s">
        <v>288</v>
      </c>
      <c r="C68" s="6" t="s">
        <v>141</v>
      </c>
      <c r="D68" s="7" t="s">
        <v>142</v>
      </c>
      <c r="E68" s="6" t="s">
        <v>143</v>
      </c>
      <c r="F68" s="9">
        <f>50000</f>
        <v>50000</v>
      </c>
      <c r="G68" s="12">
        <v>63370</v>
      </c>
      <c r="H68" s="7" t="s">
        <v>144</v>
      </c>
      <c r="I68" s="7" t="s">
        <v>131</v>
      </c>
      <c r="J68" s="7" t="s">
        <v>145</v>
      </c>
    </row>
    <row r="69" spans="1:10" ht="37.5" customHeight="1">
      <c r="A69" s="7">
        <f aca="true" t="shared" si="1" ref="A69:A95">A68+1</f>
        <v>67</v>
      </c>
      <c r="B69" s="7" t="s">
        <v>288</v>
      </c>
      <c r="C69" s="6" t="s">
        <v>146</v>
      </c>
      <c r="D69" s="7" t="s">
        <v>147</v>
      </c>
      <c r="E69" s="6" t="s">
        <v>148</v>
      </c>
      <c r="F69" s="9">
        <f>50000</f>
        <v>50000</v>
      </c>
      <c r="G69" s="9"/>
      <c r="H69" s="7" t="s">
        <v>149</v>
      </c>
      <c r="I69" s="7" t="s">
        <v>131</v>
      </c>
      <c r="J69" s="10" t="s">
        <v>279</v>
      </c>
    </row>
    <row r="70" spans="1:10" ht="37.5" customHeight="1">
      <c r="A70" s="7">
        <f t="shared" si="1"/>
        <v>68</v>
      </c>
      <c r="B70" s="7" t="s">
        <v>288</v>
      </c>
      <c r="C70" s="6" t="s">
        <v>150</v>
      </c>
      <c r="D70" s="7" t="s">
        <v>151</v>
      </c>
      <c r="E70" s="6" t="s">
        <v>138</v>
      </c>
      <c r="F70" s="9">
        <f>55000</f>
        <v>55000</v>
      </c>
      <c r="G70" s="12">
        <v>95163</v>
      </c>
      <c r="H70" s="7" t="s">
        <v>152</v>
      </c>
      <c r="I70" s="7" t="s">
        <v>131</v>
      </c>
      <c r="J70" s="9" t="s">
        <v>153</v>
      </c>
    </row>
    <row r="71" spans="1:10" ht="37.5" customHeight="1">
      <c r="A71" s="7">
        <f t="shared" si="1"/>
        <v>69</v>
      </c>
      <c r="B71" s="7" t="s">
        <v>288</v>
      </c>
      <c r="C71" s="6" t="s">
        <v>154</v>
      </c>
      <c r="D71" s="7" t="s">
        <v>155</v>
      </c>
      <c r="E71" s="6" t="s">
        <v>156</v>
      </c>
      <c r="F71" s="9">
        <f>49348</f>
        <v>49348</v>
      </c>
      <c r="G71" s="12">
        <v>65557</v>
      </c>
      <c r="H71" s="7" t="s">
        <v>157</v>
      </c>
      <c r="I71" s="7" t="s">
        <v>131</v>
      </c>
      <c r="J71" s="9" t="s">
        <v>158</v>
      </c>
    </row>
    <row r="72" spans="1:10" ht="37.5" customHeight="1">
      <c r="A72" s="7">
        <f t="shared" si="1"/>
        <v>70</v>
      </c>
      <c r="B72" s="7" t="s">
        <v>288</v>
      </c>
      <c r="C72" s="6" t="s">
        <v>159</v>
      </c>
      <c r="D72" s="7" t="s">
        <v>160</v>
      </c>
      <c r="E72" s="6" t="s">
        <v>161</v>
      </c>
      <c r="F72" s="9">
        <f>50000</f>
        <v>50000</v>
      </c>
      <c r="G72" s="12">
        <v>87705</v>
      </c>
      <c r="H72" s="7" t="s">
        <v>162</v>
      </c>
      <c r="I72" s="7" t="s">
        <v>131</v>
      </c>
      <c r="J72" s="7" t="s">
        <v>163</v>
      </c>
    </row>
    <row r="73" spans="1:10" ht="37.5" customHeight="1">
      <c r="A73" s="7">
        <f t="shared" si="1"/>
        <v>71</v>
      </c>
      <c r="B73" s="7" t="s">
        <v>288</v>
      </c>
      <c r="C73" s="6" t="s">
        <v>164</v>
      </c>
      <c r="D73" s="7" t="s">
        <v>165</v>
      </c>
      <c r="E73" s="8" t="s">
        <v>166</v>
      </c>
      <c r="F73" s="9">
        <f>65000</f>
        <v>65000</v>
      </c>
      <c r="G73" s="12">
        <v>75174</v>
      </c>
      <c r="H73" s="7" t="s">
        <v>167</v>
      </c>
      <c r="I73" s="7" t="s">
        <v>131</v>
      </c>
      <c r="J73" s="7" t="s">
        <v>168</v>
      </c>
    </row>
    <row r="74" spans="1:10" ht="37.5" customHeight="1">
      <c r="A74" s="7">
        <f t="shared" si="1"/>
        <v>72</v>
      </c>
      <c r="B74" s="7" t="s">
        <v>288</v>
      </c>
      <c r="C74" s="6" t="s">
        <v>486</v>
      </c>
      <c r="D74" s="7" t="s">
        <v>169</v>
      </c>
      <c r="E74" s="6" t="s">
        <v>289</v>
      </c>
      <c r="F74" s="9">
        <f>120000+10500</f>
        <v>130500</v>
      </c>
      <c r="G74" s="9">
        <v>195197</v>
      </c>
      <c r="H74" s="7" t="s">
        <v>467</v>
      </c>
      <c r="I74" s="7" t="s">
        <v>468</v>
      </c>
      <c r="J74" s="7" t="s">
        <v>170</v>
      </c>
    </row>
    <row r="75" spans="1:10" ht="37.5" customHeight="1">
      <c r="A75" s="7">
        <f t="shared" si="1"/>
        <v>73</v>
      </c>
      <c r="B75" s="7" t="s">
        <v>288</v>
      </c>
      <c r="C75" s="6" t="s">
        <v>171</v>
      </c>
      <c r="D75" s="7" t="s">
        <v>172</v>
      </c>
      <c r="E75" s="6" t="s">
        <v>348</v>
      </c>
      <c r="F75" s="9">
        <f>90000</f>
        <v>90000</v>
      </c>
      <c r="G75" s="12">
        <v>113235</v>
      </c>
      <c r="H75" s="7" t="s">
        <v>173</v>
      </c>
      <c r="I75" s="7" t="s">
        <v>174</v>
      </c>
      <c r="J75" s="7" t="s">
        <v>175</v>
      </c>
    </row>
    <row r="76" spans="1:10" ht="37.5" customHeight="1">
      <c r="A76" s="7">
        <f t="shared" si="1"/>
        <v>74</v>
      </c>
      <c r="B76" s="7" t="s">
        <v>288</v>
      </c>
      <c r="C76" s="6" t="s">
        <v>177</v>
      </c>
      <c r="D76" s="7" t="s">
        <v>178</v>
      </c>
      <c r="E76" s="6" t="s">
        <v>32</v>
      </c>
      <c r="F76" s="9">
        <f>90500</f>
        <v>90500</v>
      </c>
      <c r="G76" s="12">
        <v>114592</v>
      </c>
      <c r="H76" s="7" t="s">
        <v>179</v>
      </c>
      <c r="I76" s="7" t="s">
        <v>174</v>
      </c>
      <c r="J76" s="9" t="s">
        <v>180</v>
      </c>
    </row>
    <row r="77" spans="1:10" ht="37.5" customHeight="1">
      <c r="A77" s="7">
        <f t="shared" si="1"/>
        <v>75</v>
      </c>
      <c r="B77" s="7" t="s">
        <v>288</v>
      </c>
      <c r="C77" s="6" t="s">
        <v>181</v>
      </c>
      <c r="D77" s="7" t="s">
        <v>182</v>
      </c>
      <c r="E77" s="6" t="s">
        <v>32</v>
      </c>
      <c r="F77" s="9">
        <f>90500</f>
        <v>90500</v>
      </c>
      <c r="G77" s="12">
        <v>114591</v>
      </c>
      <c r="H77" s="7" t="s">
        <v>183</v>
      </c>
      <c r="I77" s="7" t="s">
        <v>174</v>
      </c>
      <c r="J77" s="9" t="s">
        <v>184</v>
      </c>
    </row>
    <row r="78" spans="1:10" ht="37.5" customHeight="1">
      <c r="A78" s="7">
        <f t="shared" si="1"/>
        <v>76</v>
      </c>
      <c r="B78" s="7" t="s">
        <v>288</v>
      </c>
      <c r="C78" s="6" t="s">
        <v>185</v>
      </c>
      <c r="D78" s="7" t="s">
        <v>186</v>
      </c>
      <c r="E78" s="6" t="s">
        <v>187</v>
      </c>
      <c r="F78" s="9">
        <f>87600</f>
        <v>87600</v>
      </c>
      <c r="G78" s="12">
        <v>134368</v>
      </c>
      <c r="H78" s="7" t="s">
        <v>188</v>
      </c>
      <c r="I78" s="7" t="s">
        <v>189</v>
      </c>
      <c r="J78" s="7" t="s">
        <v>190</v>
      </c>
    </row>
    <row r="79" spans="1:10" ht="37.5" customHeight="1">
      <c r="A79" s="7">
        <f t="shared" si="1"/>
        <v>77</v>
      </c>
      <c r="B79" s="7" t="s">
        <v>288</v>
      </c>
      <c r="C79" s="6" t="s">
        <v>469</v>
      </c>
      <c r="D79" s="7" t="s">
        <v>191</v>
      </c>
      <c r="E79" s="6" t="s">
        <v>370</v>
      </c>
      <c r="F79" s="9">
        <f>226100</f>
        <v>226100</v>
      </c>
      <c r="G79" s="12">
        <v>420503</v>
      </c>
      <c r="H79" s="7" t="s">
        <v>192</v>
      </c>
      <c r="I79" s="7" t="s">
        <v>176</v>
      </c>
      <c r="J79" s="7" t="s">
        <v>193</v>
      </c>
    </row>
    <row r="80" spans="1:10" ht="37.5" customHeight="1">
      <c r="A80" s="7">
        <f t="shared" si="1"/>
        <v>78</v>
      </c>
      <c r="B80" s="7" t="s">
        <v>288</v>
      </c>
      <c r="C80" s="6" t="s">
        <v>470</v>
      </c>
      <c r="D80" s="7" t="s">
        <v>194</v>
      </c>
      <c r="E80" s="6" t="s">
        <v>195</v>
      </c>
      <c r="F80" s="9">
        <f>60000</f>
        <v>60000</v>
      </c>
      <c r="G80" s="12">
        <v>100000</v>
      </c>
      <c r="H80" s="7" t="s">
        <v>196</v>
      </c>
      <c r="I80" s="7" t="s">
        <v>197</v>
      </c>
      <c r="J80" s="7" t="s">
        <v>198</v>
      </c>
    </row>
    <row r="81" spans="1:10" ht="37.5" customHeight="1">
      <c r="A81" s="7">
        <f t="shared" si="1"/>
        <v>79</v>
      </c>
      <c r="B81" s="7" t="s">
        <v>288</v>
      </c>
      <c r="C81" s="6" t="s">
        <v>199</v>
      </c>
      <c r="D81" s="7" t="s">
        <v>200</v>
      </c>
      <c r="E81" s="6" t="s">
        <v>201</v>
      </c>
      <c r="F81" s="9">
        <f>118500</f>
        <v>118500</v>
      </c>
      <c r="G81" s="12">
        <v>158647</v>
      </c>
      <c r="H81" s="7" t="s">
        <v>202</v>
      </c>
      <c r="I81" s="7" t="s">
        <v>197</v>
      </c>
      <c r="J81" s="9" t="s">
        <v>203</v>
      </c>
    </row>
    <row r="82" spans="1:10" ht="37.5" customHeight="1">
      <c r="A82" s="7">
        <f t="shared" si="1"/>
        <v>80</v>
      </c>
      <c r="B82" s="7" t="s">
        <v>288</v>
      </c>
      <c r="C82" s="6" t="s">
        <v>204</v>
      </c>
      <c r="D82" s="7" t="s">
        <v>205</v>
      </c>
      <c r="E82" s="6" t="s">
        <v>206</v>
      </c>
      <c r="F82" s="9">
        <f>120000</f>
        <v>120000</v>
      </c>
      <c r="G82" s="12">
        <v>164108</v>
      </c>
      <c r="H82" s="7" t="s">
        <v>207</v>
      </c>
      <c r="I82" s="7" t="s">
        <v>197</v>
      </c>
      <c r="J82" s="7" t="s">
        <v>208</v>
      </c>
    </row>
    <row r="83" spans="1:10" ht="37.5" customHeight="1">
      <c r="A83" s="7">
        <f t="shared" si="1"/>
        <v>81</v>
      </c>
      <c r="B83" s="7" t="s">
        <v>288</v>
      </c>
      <c r="C83" s="6" t="s">
        <v>471</v>
      </c>
      <c r="D83" s="7" t="s">
        <v>209</v>
      </c>
      <c r="E83" s="6" t="s">
        <v>53</v>
      </c>
      <c r="F83" s="9">
        <f>184750</f>
        <v>184750</v>
      </c>
      <c r="G83" s="12">
        <v>318409</v>
      </c>
      <c r="H83" s="7" t="s">
        <v>210</v>
      </c>
      <c r="I83" s="7" t="s">
        <v>211</v>
      </c>
      <c r="J83" s="7" t="s">
        <v>212</v>
      </c>
    </row>
    <row r="84" spans="1:10" ht="37.5" customHeight="1">
      <c r="A84" s="7">
        <f t="shared" si="1"/>
        <v>82</v>
      </c>
      <c r="B84" s="7" t="s">
        <v>288</v>
      </c>
      <c r="C84" s="6" t="s">
        <v>213</v>
      </c>
      <c r="D84" s="7" t="s">
        <v>214</v>
      </c>
      <c r="E84" s="6" t="s">
        <v>1</v>
      </c>
      <c r="F84" s="9">
        <f>84660</f>
        <v>84660</v>
      </c>
      <c r="G84" s="12">
        <v>108283</v>
      </c>
      <c r="H84" s="7" t="s">
        <v>215</v>
      </c>
      <c r="I84" s="7" t="s">
        <v>216</v>
      </c>
      <c r="J84" s="7" t="s">
        <v>217</v>
      </c>
    </row>
    <row r="85" spans="1:10" ht="37.5" customHeight="1">
      <c r="A85" s="7">
        <f t="shared" si="1"/>
        <v>83</v>
      </c>
      <c r="B85" s="7" t="s">
        <v>288</v>
      </c>
      <c r="C85" s="6" t="s">
        <v>219</v>
      </c>
      <c r="D85" s="7" t="s">
        <v>220</v>
      </c>
      <c r="E85" s="6" t="s">
        <v>221</v>
      </c>
      <c r="F85" s="9">
        <f>127500</f>
        <v>127500</v>
      </c>
      <c r="G85" s="9">
        <v>174440</v>
      </c>
      <c r="H85" s="7" t="s">
        <v>222</v>
      </c>
      <c r="I85" s="7" t="s">
        <v>218</v>
      </c>
      <c r="J85" s="7" t="s">
        <v>223</v>
      </c>
    </row>
    <row r="86" spans="1:10" ht="37.5" customHeight="1">
      <c r="A86" s="7">
        <f t="shared" si="1"/>
        <v>84</v>
      </c>
      <c r="B86" s="7" t="s">
        <v>288</v>
      </c>
      <c r="C86" s="6" t="s">
        <v>224</v>
      </c>
      <c r="D86" s="7" t="s">
        <v>225</v>
      </c>
      <c r="E86" s="6" t="s">
        <v>226</v>
      </c>
      <c r="F86" s="9">
        <f>42500</f>
        <v>42500</v>
      </c>
      <c r="G86" s="12">
        <v>65600</v>
      </c>
      <c r="H86" s="7" t="s">
        <v>227</v>
      </c>
      <c r="I86" s="7" t="s">
        <v>218</v>
      </c>
      <c r="J86" s="9" t="s">
        <v>228</v>
      </c>
    </row>
    <row r="87" spans="1:10" ht="37.5" customHeight="1">
      <c r="A87" s="7">
        <f t="shared" si="1"/>
        <v>85</v>
      </c>
      <c r="B87" s="7" t="s">
        <v>288</v>
      </c>
      <c r="C87" s="6" t="s">
        <v>229</v>
      </c>
      <c r="D87" s="7" t="s">
        <v>230</v>
      </c>
      <c r="E87" s="6" t="s">
        <v>231</v>
      </c>
      <c r="F87" s="9">
        <f>120000</f>
        <v>120000</v>
      </c>
      <c r="G87" s="12">
        <v>147697</v>
      </c>
      <c r="H87" s="7" t="s">
        <v>232</v>
      </c>
      <c r="I87" s="7" t="s">
        <v>233</v>
      </c>
      <c r="J87" s="9" t="s">
        <v>234</v>
      </c>
    </row>
    <row r="88" spans="1:10" ht="37.5" customHeight="1">
      <c r="A88" s="7">
        <f t="shared" si="1"/>
        <v>86</v>
      </c>
      <c r="B88" s="7" t="s">
        <v>288</v>
      </c>
      <c r="C88" s="6" t="s">
        <v>235</v>
      </c>
      <c r="D88" s="7" t="s">
        <v>236</v>
      </c>
      <c r="E88" s="6" t="s">
        <v>237</v>
      </c>
      <c r="F88" s="9">
        <f>80000</f>
        <v>80000</v>
      </c>
      <c r="G88" s="12">
        <v>97000</v>
      </c>
      <c r="H88" s="7" t="s">
        <v>238</v>
      </c>
      <c r="I88" s="7" t="s">
        <v>233</v>
      </c>
      <c r="J88" s="7" t="s">
        <v>239</v>
      </c>
    </row>
    <row r="89" spans="1:10" ht="37.5" customHeight="1">
      <c r="A89" s="7">
        <f t="shared" si="1"/>
        <v>87</v>
      </c>
      <c r="B89" s="7" t="s">
        <v>288</v>
      </c>
      <c r="C89" s="6" t="s">
        <v>240</v>
      </c>
      <c r="D89" s="7" t="s">
        <v>241</v>
      </c>
      <c r="E89" s="6" t="s">
        <v>242</v>
      </c>
      <c r="F89" s="9">
        <f>80000</f>
        <v>80000</v>
      </c>
      <c r="G89" s="12">
        <v>90331</v>
      </c>
      <c r="H89" s="7" t="s">
        <v>243</v>
      </c>
      <c r="I89" s="7" t="s">
        <v>233</v>
      </c>
      <c r="J89" s="7" t="s">
        <v>244</v>
      </c>
    </row>
    <row r="90" spans="1:10" ht="37.5" customHeight="1">
      <c r="A90" s="7">
        <f t="shared" si="1"/>
        <v>88</v>
      </c>
      <c r="B90" s="7" t="s">
        <v>288</v>
      </c>
      <c r="C90" s="6" t="s">
        <v>245</v>
      </c>
      <c r="D90" s="7" t="s">
        <v>246</v>
      </c>
      <c r="E90" s="6" t="s">
        <v>143</v>
      </c>
      <c r="F90" s="9">
        <f>470000</f>
        <v>470000</v>
      </c>
      <c r="G90" s="12">
        <v>587975</v>
      </c>
      <c r="H90" s="7" t="s">
        <v>247</v>
      </c>
      <c r="I90" s="7" t="s">
        <v>248</v>
      </c>
      <c r="J90" s="7" t="s">
        <v>249</v>
      </c>
    </row>
    <row r="91" spans="1:10" ht="37.5" customHeight="1">
      <c r="A91" s="7">
        <f t="shared" si="1"/>
        <v>89</v>
      </c>
      <c r="B91" s="7" t="s">
        <v>288</v>
      </c>
      <c r="C91" s="6" t="s">
        <v>250</v>
      </c>
      <c r="D91" s="7" t="s">
        <v>251</v>
      </c>
      <c r="E91" s="6" t="s">
        <v>323</v>
      </c>
      <c r="F91" s="9">
        <f>475000</f>
        <v>475000</v>
      </c>
      <c r="G91" s="12">
        <v>594589</v>
      </c>
      <c r="H91" s="7" t="s">
        <v>252</v>
      </c>
      <c r="I91" s="7" t="s">
        <v>248</v>
      </c>
      <c r="J91" s="7" t="s">
        <v>253</v>
      </c>
    </row>
    <row r="92" spans="1:10" ht="37.5" customHeight="1">
      <c r="A92" s="7">
        <f t="shared" si="1"/>
        <v>90</v>
      </c>
      <c r="B92" s="7" t="s">
        <v>288</v>
      </c>
      <c r="C92" s="6" t="s">
        <v>254</v>
      </c>
      <c r="D92" s="7" t="s">
        <v>255</v>
      </c>
      <c r="E92" s="8" t="s">
        <v>256</v>
      </c>
      <c r="F92" s="9">
        <f>118500</f>
        <v>118500</v>
      </c>
      <c r="G92" s="12">
        <v>149970</v>
      </c>
      <c r="H92" s="7" t="s">
        <v>257</v>
      </c>
      <c r="I92" s="7" t="s">
        <v>258</v>
      </c>
      <c r="J92" s="9" t="s">
        <v>259</v>
      </c>
    </row>
    <row r="93" spans="1:10" ht="37.5" customHeight="1">
      <c r="A93" s="7">
        <f t="shared" si="1"/>
        <v>91</v>
      </c>
      <c r="B93" s="7" t="s">
        <v>288</v>
      </c>
      <c r="C93" s="6" t="s">
        <v>261</v>
      </c>
      <c r="D93" s="7" t="s">
        <v>262</v>
      </c>
      <c r="E93" s="6" t="s">
        <v>353</v>
      </c>
      <c r="F93" s="9">
        <f>118500</f>
        <v>118500</v>
      </c>
      <c r="G93" s="12">
        <v>306424</v>
      </c>
      <c r="H93" s="7" t="s">
        <v>263</v>
      </c>
      <c r="I93" s="7" t="s">
        <v>258</v>
      </c>
      <c r="J93" s="9" t="s">
        <v>264</v>
      </c>
    </row>
    <row r="94" spans="1:10" ht="37.5" customHeight="1">
      <c r="A94" s="7">
        <f t="shared" si="1"/>
        <v>92</v>
      </c>
      <c r="B94" s="7" t="s">
        <v>288</v>
      </c>
      <c r="C94" s="6" t="s">
        <v>265</v>
      </c>
      <c r="D94" s="7" t="s">
        <v>266</v>
      </c>
      <c r="E94" s="6" t="s">
        <v>389</v>
      </c>
      <c r="F94" s="9">
        <f>118500</f>
        <v>118500</v>
      </c>
      <c r="G94" s="12">
        <v>160477</v>
      </c>
      <c r="H94" s="7" t="s">
        <v>267</v>
      </c>
      <c r="I94" s="7" t="s">
        <v>258</v>
      </c>
      <c r="J94" s="7" t="s">
        <v>268</v>
      </c>
    </row>
    <row r="95" spans="1:10" ht="37.5" customHeight="1">
      <c r="A95" s="7">
        <f t="shared" si="1"/>
        <v>93</v>
      </c>
      <c r="B95" s="7" t="s">
        <v>288</v>
      </c>
      <c r="C95" s="6" t="s">
        <v>269</v>
      </c>
      <c r="D95" s="7" t="s">
        <v>270</v>
      </c>
      <c r="E95" s="6" t="s">
        <v>398</v>
      </c>
      <c r="F95" s="9">
        <f>118500</f>
        <v>118500</v>
      </c>
      <c r="G95" s="12">
        <v>151076</v>
      </c>
      <c r="H95" s="7" t="s">
        <v>271</v>
      </c>
      <c r="I95" s="7" t="s">
        <v>258</v>
      </c>
      <c r="J95" s="7" t="s">
        <v>272</v>
      </c>
    </row>
  </sheetData>
  <sheetProtection/>
  <printOptions gridLines="1"/>
  <pageMargins left="0.15748031496062992" right="0.15748031496062992" top="0.5905511811023623" bottom="0.5905511811023623" header="0.31496062992125984" footer="0.31496062992125984"/>
  <pageSetup orientation="landscape" paperSize="9" scale="85" r:id="rId1"/>
  <headerFooter alignWithMargins="0">
    <oddHeader>&amp;L&amp;F&amp;C&amp;A&amp;R&amp;D</oddHeader>
    <oddFooter>&amp;CPage &amp;P&amp;RИзготвил: М.Стефанова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pc9</cp:lastModifiedBy>
  <cp:lastPrinted>2024-01-25T08:14:23Z</cp:lastPrinted>
  <dcterms:created xsi:type="dcterms:W3CDTF">2024-01-24T09:22:46Z</dcterms:created>
  <dcterms:modified xsi:type="dcterms:W3CDTF">2024-02-05T09:52:08Z</dcterms:modified>
  <cp:category/>
  <cp:version/>
  <cp:contentType/>
  <cp:contentStatus/>
</cp:coreProperties>
</file>