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<sst xmlns="http://schemas.openxmlformats.org/spreadsheetml/2006/main" count="255" uniqueCount="136">
  <si>
    <t>Кинопоказ</t>
  </si>
  <si>
    <t>Автокино ЕООД</t>
  </si>
  <si>
    <t xml:space="preserve">Показ на БГ филми в "Дом на киното" </t>
  </si>
  <si>
    <t>Видин пропъртис ООД</t>
  </si>
  <si>
    <t>Грация ЕООД</t>
  </si>
  <si>
    <t>Пловдив филм ООД</t>
  </si>
  <si>
    <t>Синеленд ООД (Кинополис ООД)</t>
  </si>
  <si>
    <t>Синемакс тиътър ЕООД</t>
  </si>
  <si>
    <t>Сини гранд ЕООД</t>
  </si>
  <si>
    <t>Хит 23 ЕООД</t>
  </si>
  <si>
    <t>Показ на БГ филми в "Космос" Ловеч - (10 бр.)</t>
  </si>
  <si>
    <t>Показ на БГ филми в "Латона Синема" Силистра- (10 бр.)</t>
  </si>
  <si>
    <t>Показ на БГ филми в "Метропол" Враца - (10 бр.)</t>
  </si>
  <si>
    <t>НДК-КЦ София ЕАД-кл.Варна</t>
  </si>
  <si>
    <t>Показ на БГ филми в зала-2 - ФКЦ-Варна -  (9 бр.)</t>
  </si>
  <si>
    <t>Показ на БГ филми в "Лъки-Дом на киното" Пловдив- (10 бр.)</t>
  </si>
  <si>
    <t>А плюс филмс ЕООД</t>
  </si>
  <si>
    <t xml:space="preserve">Кино Арена България ЕООД </t>
  </si>
  <si>
    <t>№ 89/06.07.23</t>
  </si>
  <si>
    <t>№ 170/07.07.23</t>
  </si>
  <si>
    <t>01/К-2023 от 08.09.2023</t>
  </si>
  <si>
    <t>№ 90/06.07.23</t>
  </si>
  <si>
    <t>02/К-2023 от 08.09.2023</t>
  </si>
  <si>
    <t>Показ на БГ филми в зала-2 - ФКЦ-Варна - (1 бр.)</t>
  </si>
  <si>
    <t>№ 91/06.07.23</t>
  </si>
  <si>
    <t>03/К-2023 от 08.09.2023</t>
  </si>
  <si>
    <t>Показ на БГ филми в зала-1 - ФКЦ-Варна -  (1 бр.)</t>
  </si>
  <si>
    <t>№ 92/06.07.23</t>
  </si>
  <si>
    <t>04/К-2023 от 08.09.2023</t>
  </si>
  <si>
    <t xml:space="preserve">Синеленд ООД </t>
  </si>
  <si>
    <t>№ 93/06.07.23</t>
  </si>
  <si>
    <t>05/К-2023 от 08.09.2023</t>
  </si>
  <si>
    <t>№ 94/06.07.23</t>
  </si>
  <si>
    <t>06/К-2023 от 08.09.2023</t>
  </si>
  <si>
    <t>№ 95/06.07.23</t>
  </si>
  <si>
    <t>07/К-2023 от 08.09.2023</t>
  </si>
  <si>
    <t>Показ на БГ филми в "Сине Лукс" Видин- (5 бр.)</t>
  </si>
  <si>
    <t>№ 96/06.07.23</t>
  </si>
  <si>
    <t>08/К-2023 от 08.09.2023</t>
  </si>
  <si>
    <t>№ 97/06.07.23</t>
  </si>
  <si>
    <t>09/К-2023 от 08.09.2023</t>
  </si>
  <si>
    <t>10/К-2023 от 08.09.2023</t>
  </si>
  <si>
    <t>Показ на БГ филми в "Сини гранд Парк ц-р" София- (5 бр.)</t>
  </si>
  <si>
    <t>№ 98/06.07.23</t>
  </si>
  <si>
    <t>11/К-2023 от 08.09.2023</t>
  </si>
  <si>
    <t>№ 99/06.07.23</t>
  </si>
  <si>
    <t>12/К-2023 от 08.09.2023</t>
  </si>
  <si>
    <t>№ 100/06.07.23</t>
  </si>
  <si>
    <t>13/К-2023 от 08.09.2023</t>
  </si>
  <si>
    <t>Еф Екс Тим ООД</t>
  </si>
  <si>
    <t>14/К-2023 от 08.09.2023</t>
  </si>
  <si>
    <t>№ 178/20.11.23</t>
  </si>
  <si>
    <t>№ 327/23.11.23</t>
  </si>
  <si>
    <t>15/К-2023 от 06.12.2023</t>
  </si>
  <si>
    <t>№ 179/20.11.23</t>
  </si>
  <si>
    <t>16/К-2023 от 06.12.2023</t>
  </si>
  <si>
    <t>№ 180/20.11.23</t>
  </si>
  <si>
    <t>17/К-2023 от 06.12.2023</t>
  </si>
  <si>
    <t>№ 181/20.11.23</t>
  </si>
  <si>
    <t>18/К-2023 от 06.12.2023</t>
  </si>
  <si>
    <t>№ 182/20.11.23</t>
  </si>
  <si>
    <t>19/К-2023 от 06.12.2023</t>
  </si>
  <si>
    <t>№ 183/20.11.23</t>
  </si>
  <si>
    <t>20/К-2023 от 06.12.2023</t>
  </si>
  <si>
    <t>№ 184/20.11.23</t>
  </si>
  <si>
    <t>21/К-2023 от 06.12.2023</t>
  </si>
  <si>
    <t>Лятно кино ООД</t>
  </si>
  <si>
    <t>№ 185/20.11.23</t>
  </si>
  <si>
    <t>22/К-2023 от 06.12.2023</t>
  </si>
  <si>
    <t>№ 186/20.11.23</t>
  </si>
  <si>
    <t>23/К-2023 от 06.12.2023</t>
  </si>
  <si>
    <t>№ 187/20.11.23</t>
  </si>
  <si>
    <t>24/К-2023 от 06.12.2023</t>
  </si>
  <si>
    <t>№ 188/20.11.23</t>
  </si>
  <si>
    <t>25/К-2023 от 06.12.2023</t>
  </si>
  <si>
    <t>№ 189/20.11.23</t>
  </si>
  <si>
    <t>26/К-2023 от 06.12.2023</t>
  </si>
  <si>
    <t>№ 190/20.11.23</t>
  </si>
  <si>
    <t>27/К-2023 от 06.12.2023</t>
  </si>
  <si>
    <t>№ 191/20.11.23</t>
  </si>
  <si>
    <t>28/К-2023 от 06.12.2023</t>
  </si>
  <si>
    <t>Кино Космос ООД</t>
  </si>
  <si>
    <t>Про филмс ООД</t>
  </si>
  <si>
    <t>Вид на проекта</t>
  </si>
  <si>
    <t>Наименование на проекта</t>
  </si>
  <si>
    <t>Договор №</t>
  </si>
  <si>
    <t>Арт Фест ЕООД</t>
  </si>
  <si>
    <t>Субсидия</t>
  </si>
  <si>
    <t>Показ на БГ филми в "Метропол" Враца - (5 бр.)</t>
  </si>
  <si>
    <t>Показ на БГ филми в "Роял" Кърджали - (4 бр.)</t>
  </si>
  <si>
    <t>Показ на БГ филми в "Лятно кино"-Варна - (4 бр.)</t>
  </si>
  <si>
    <t>Показ на EU филми в "Дом на киното" - 8 (2*4 бр.)</t>
  </si>
  <si>
    <t>Показ на БГ филми в "Евро Синема"-София - (3 бр.)</t>
  </si>
  <si>
    <t>Показ на БГ филми в "Лъки-Дом на киното" Пловдив- (9 бр.)</t>
  </si>
  <si>
    <t>Показ на EU филми в "Лъки-Дом на киното" Пловдив- (10 бр.)</t>
  </si>
  <si>
    <t>Показ на EU филми в "Лъки-Дом на киното" Пловдив- (8 бр.)</t>
  </si>
  <si>
    <t>Показ на БГ филми в "Кино Палас"-В.Търново - (5 бр.)</t>
  </si>
  <si>
    <t>Показ на БГ филми в "Искра"-Велико Търново-(5 бр.)</t>
  </si>
  <si>
    <t>Показ на БГ филми в "Синемакс"-Благоевград - (7 бр.)</t>
  </si>
  <si>
    <t>Показ на БГ филми в "Петър Слабаков"-Каварна-(2 бр.)</t>
  </si>
  <si>
    <t>Показ на БГ филми в "Искра"-Велико Търново-(10 бр.)</t>
  </si>
  <si>
    <t>Показ на БГ филми в "Синемакс"-Благоевград - (9 бр.)</t>
  </si>
  <si>
    <t>Заповед №</t>
  </si>
  <si>
    <t>Показ на БГ филми в „Арена Дъ МОЛ”, гр.София -(3 бр.)</t>
  </si>
  <si>
    <t>Показ на БГ филми в „Арена Гранд МОЛ Варна”-(5 бр.)</t>
  </si>
  <si>
    <t>Показ на БГ филми в „Арена Делукс”, гр.София -(3 бр.)</t>
  </si>
  <si>
    <t>Показ на БГ филми в „Арена МОЛ Варна”, гр.Варна -(4 бр.)</t>
  </si>
  <si>
    <t>Показ на БГ филми в „Арена Панорама МОЛ Плевен”, гр.Плевен-(5 бр.)</t>
  </si>
  <si>
    <t>Показ на БГ филми в „Арена МОЛ Марково тепе”, гр.Пловдив-(3 бр.)</t>
  </si>
  <si>
    <t>Показ на БГ филми в „Автокино”, гр.Варна  - (6 бр.)</t>
  </si>
  <si>
    <t>Показ на БГ филми в „Синеленд МОЛ Перник”, гр.Перник-(3 бр.)</t>
  </si>
  <si>
    <t>№ 101/06.07.23</t>
  </si>
  <si>
    <t>№ 102/06.07.23</t>
  </si>
  <si>
    <t>Показ на БГ филми в "Кино Палас"-В.Търново - (10 бр.)</t>
  </si>
  <si>
    <t>Показ на EU филми в "Кино Палас"-В.Търново - (10 бр.)</t>
  </si>
  <si>
    <t>Показ на EU филми в "Латона Синема" Силистра- (10 бр.)</t>
  </si>
  <si>
    <t>Показ на БГ филми в "Арабелла" Разград- (10 бр.)</t>
  </si>
  <si>
    <t>Показ на EU филми в "Арабелла" Разград- (10 бр.)</t>
  </si>
  <si>
    <t>Показ на БГ филми в "Латона Синема" Свищов- (10 бр.)</t>
  </si>
  <si>
    <t>Показ на БГ филми в "Латона Синема" Казанлък- (7 бр.)</t>
  </si>
  <si>
    <t>Показ на БГ филми в "Латона Синема" Исперих- (6 бр.)</t>
  </si>
  <si>
    <t>Показ на БГ филми в "Латона Синема" Шумен - (10 бр.)</t>
  </si>
  <si>
    <t>Показ на БГ филми в "Синеленд"-Перник-(10 бр.)</t>
  </si>
  <si>
    <t>Показ на БГ филми в "Кино Дупница "-Дупница - (10 бр.)</t>
  </si>
  <si>
    <t>Показ на БГ филми в "Дом на киното" - (10 бр.)</t>
  </si>
  <si>
    <t>Показ на БГ филми в "G8 Синема"-София - (5 бр.)</t>
  </si>
  <si>
    <t>Показ на EU филми в "G8 Синема"-София - (6 бр.)</t>
  </si>
  <si>
    <t>Показ на БГ филми в зала-1 - ФКЦ-Варна - (4 бр.)</t>
  </si>
  <si>
    <t>Показ на БГ филми в "Космос" Ловеч - (5 бр.)</t>
  </si>
  <si>
    <t>Показ на БГ филми в "Петър Слабаков"-Каварна-(10 бр.)</t>
  </si>
  <si>
    <t>Показ на БГ филми в "Сини гранд Ринг Мол"-София - (10 бр.)</t>
  </si>
  <si>
    <t>Показ на БГ филми в "Сини гранд Парк ц-р" София- (10 бр.)</t>
  </si>
  <si>
    <t>№</t>
  </si>
  <si>
    <t>Лице, осъщестяващо показ на филми</t>
  </si>
  <si>
    <t>Протокол           на ФК</t>
  </si>
  <si>
    <t>Финансиране на кинопоказ на български и европейски филми през 2023 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</si>
</sst>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_л_в_."/>
  </numFmts>
  <fonts count="3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vertical="center" wrapText="1"/>
    </xf>
    <xf numFmtId="3" fontId="2" fillId="33" borderId="0" xfId="0" applyNumberFormat="1" applyFont="1" applyFill="1" applyAlignment="1">
      <alignment horizontal="center" vertical="center"/>
    </xf>
    <xf numFmtId="3" fontId="2" fillId="33" borderId="11" xfId="0" applyNumberFormat="1" applyFont="1" applyFill="1" applyBorder="1" applyAlignment="1" quotePrefix="1">
      <alignment horizontal="center" vertical="center" wrapText="1"/>
    </xf>
    <xf numFmtId="3" fontId="2" fillId="33" borderId="0" xfId="0" applyNumberFormat="1" applyFont="1" applyFill="1" applyBorder="1" applyAlignment="1" quotePrefix="1">
      <alignment horizontal="center" vertical="center" wrapText="1"/>
    </xf>
    <xf numFmtId="3" fontId="2" fillId="33" borderId="10" xfId="0" applyNumberFormat="1" applyFont="1" applyFill="1" applyBorder="1" applyAlignment="1" quotePrefix="1">
      <alignment horizontal="center" vertical="center" wrapText="1"/>
    </xf>
    <xf numFmtId="3" fontId="2" fillId="33" borderId="13" xfId="0" applyNumberFormat="1" applyFont="1" applyFill="1" applyBorder="1" applyAlignment="1" quotePrefix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 quotePrefix="1">
      <alignment horizontal="center" vertical="center" wrapText="1"/>
    </xf>
    <xf numFmtId="4" fontId="2" fillId="33" borderId="27" xfId="0" applyNumberFormat="1" applyFont="1" applyFill="1" applyBorder="1" applyAlignment="1" quotePrefix="1">
      <alignment horizontal="center" vertical="center" wrapText="1"/>
    </xf>
    <xf numFmtId="4" fontId="2" fillId="33" borderId="10" xfId="0" applyNumberFormat="1" applyFont="1" applyFill="1" applyBorder="1" applyAlignment="1" quotePrefix="1">
      <alignment horizontal="center" vertical="center" wrapText="1"/>
    </xf>
    <xf numFmtId="4" fontId="2" fillId="33" borderId="28" xfId="0" applyNumberFormat="1" applyFont="1" applyFill="1" applyBorder="1" applyAlignment="1" quotePrefix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6"/>
  <sheetViews>
    <sheetView tabSelected="1" zoomScale="75" zoomScaleNormal="75" zoomScalePageLayoutView="0" workbookViewId="0" topLeftCell="A1">
      <selection activeCell="G6" sqref="G6"/>
    </sheetView>
  </sheetViews>
  <sheetFormatPr defaultColWidth="9.140625" defaultRowHeight="12.75"/>
  <cols>
    <col min="1" max="1" width="9.140625" style="1" customWidth="1"/>
    <col min="2" max="2" width="7.140625" style="5" customWidth="1"/>
    <col min="3" max="3" width="16.8515625" style="5" customWidth="1"/>
    <col min="4" max="4" width="35.140625" style="1" customWidth="1"/>
    <col min="5" max="5" width="29.421875" style="1" customWidth="1"/>
    <col min="6" max="6" width="15.28125" style="24" customWidth="1"/>
    <col min="7" max="7" width="19.8515625" style="5" customWidth="1"/>
    <col min="8" max="8" width="18.421875" style="5" customWidth="1"/>
    <col min="9" max="9" width="25.421875" style="5" customWidth="1"/>
    <col min="10" max="10" width="10.57421875" style="1" customWidth="1"/>
    <col min="11" max="16384" width="9.140625" style="1" customWidth="1"/>
  </cols>
  <sheetData>
    <row r="1" spans="2:9" s="3" customFormat="1" ht="19.5" thickBot="1">
      <c r="B1" s="4"/>
      <c r="C1" s="4"/>
      <c r="D1" s="26" t="s">
        <v>135</v>
      </c>
      <c r="F1" s="17"/>
      <c r="G1" s="4"/>
      <c r="H1" s="4"/>
      <c r="I1" s="4"/>
    </row>
    <row r="2" spans="2:9" ht="37.5">
      <c r="B2" s="28" t="s">
        <v>132</v>
      </c>
      <c r="C2" s="29" t="s">
        <v>83</v>
      </c>
      <c r="D2" s="29" t="s">
        <v>84</v>
      </c>
      <c r="E2" s="29" t="s">
        <v>133</v>
      </c>
      <c r="F2" s="30" t="s">
        <v>87</v>
      </c>
      <c r="G2" s="29" t="s">
        <v>134</v>
      </c>
      <c r="H2" s="29" t="s">
        <v>102</v>
      </c>
      <c r="I2" s="31" t="s">
        <v>85</v>
      </c>
    </row>
    <row r="3" spans="2:10" ht="31.5">
      <c r="B3" s="32">
        <v>1</v>
      </c>
      <c r="C3" s="27" t="s">
        <v>0</v>
      </c>
      <c r="D3" s="2" t="s">
        <v>103</v>
      </c>
      <c r="E3" s="2" t="s">
        <v>17</v>
      </c>
      <c r="F3" s="19">
        <f>91630</f>
        <v>91630</v>
      </c>
      <c r="G3" s="6" t="s">
        <v>18</v>
      </c>
      <c r="H3" s="6" t="s">
        <v>19</v>
      </c>
      <c r="I3" s="36" t="s">
        <v>20</v>
      </c>
      <c r="J3" s="2"/>
    </row>
    <row r="4" spans="2:10" ht="31.5">
      <c r="B4" s="33">
        <f>B3+1</f>
        <v>2</v>
      </c>
      <c r="C4" s="13" t="s">
        <v>0</v>
      </c>
      <c r="D4" s="2" t="s">
        <v>104</v>
      </c>
      <c r="E4" s="2" t="s">
        <v>17</v>
      </c>
      <c r="F4" s="19">
        <f>66720</f>
        <v>66720</v>
      </c>
      <c r="G4" s="37"/>
      <c r="H4" s="37"/>
      <c r="I4" s="38"/>
      <c r="J4" s="2"/>
    </row>
    <row r="5" spans="2:10" ht="31.5">
      <c r="B5" s="33">
        <f aca="true" t="shared" si="0" ref="B5:B56">B4+1</f>
        <v>3</v>
      </c>
      <c r="C5" s="13" t="s">
        <v>0</v>
      </c>
      <c r="D5" s="2" t="s">
        <v>105</v>
      </c>
      <c r="E5" s="2" t="s">
        <v>17</v>
      </c>
      <c r="F5" s="19">
        <f>38070</f>
        <v>38070</v>
      </c>
      <c r="G5" s="37"/>
      <c r="H5" s="37"/>
      <c r="I5" s="38"/>
      <c r="J5" s="2"/>
    </row>
    <row r="6" spans="2:10" ht="31.5">
      <c r="B6" s="33">
        <f t="shared" si="0"/>
        <v>4</v>
      </c>
      <c r="C6" s="13" t="s">
        <v>0</v>
      </c>
      <c r="D6" s="2" t="s">
        <v>106</v>
      </c>
      <c r="E6" s="2" t="s">
        <v>17</v>
      </c>
      <c r="F6" s="19">
        <f>8900</f>
        <v>8900</v>
      </c>
      <c r="G6" s="37"/>
      <c r="H6" s="37"/>
      <c r="I6" s="38"/>
      <c r="J6" s="2"/>
    </row>
    <row r="7" spans="2:10" ht="47.25">
      <c r="B7" s="33">
        <f t="shared" si="0"/>
        <v>5</v>
      </c>
      <c r="C7" s="13" t="s">
        <v>0</v>
      </c>
      <c r="D7" s="2" t="s">
        <v>107</v>
      </c>
      <c r="E7" s="2" t="s">
        <v>17</v>
      </c>
      <c r="F7" s="19">
        <f>24570</f>
        <v>24570</v>
      </c>
      <c r="G7" s="37"/>
      <c r="H7" s="37"/>
      <c r="I7" s="38"/>
      <c r="J7" s="2"/>
    </row>
    <row r="8" spans="2:9" ht="48" thickBot="1">
      <c r="B8" s="33">
        <f t="shared" si="0"/>
        <v>6</v>
      </c>
      <c r="C8" s="13" t="s">
        <v>0</v>
      </c>
      <c r="D8" s="7" t="s">
        <v>108</v>
      </c>
      <c r="E8" s="7" t="s">
        <v>17</v>
      </c>
      <c r="F8" s="20">
        <f>27900</f>
        <v>27900</v>
      </c>
      <c r="G8" s="39"/>
      <c r="H8" s="39"/>
      <c r="I8" s="40"/>
    </row>
    <row r="9" spans="2:12" ht="32.25" thickBot="1">
      <c r="B9" s="33">
        <f t="shared" si="0"/>
        <v>7</v>
      </c>
      <c r="C9" s="13" t="s">
        <v>0</v>
      </c>
      <c r="D9" s="10" t="s">
        <v>96</v>
      </c>
      <c r="E9" s="10" t="s">
        <v>82</v>
      </c>
      <c r="F9" s="21">
        <f>30590</f>
        <v>30590</v>
      </c>
      <c r="G9" s="41" t="s">
        <v>21</v>
      </c>
      <c r="H9" s="41" t="s">
        <v>19</v>
      </c>
      <c r="I9" s="42" t="s">
        <v>22</v>
      </c>
      <c r="J9" s="2"/>
      <c r="K9" s="2"/>
      <c r="L9" s="2"/>
    </row>
    <row r="10" spans="2:9" ht="31.5">
      <c r="B10" s="33">
        <f t="shared" si="0"/>
        <v>8</v>
      </c>
      <c r="C10" s="13" t="s">
        <v>0</v>
      </c>
      <c r="D10" s="8" t="s">
        <v>23</v>
      </c>
      <c r="E10" s="8" t="s">
        <v>13</v>
      </c>
      <c r="F10" s="22">
        <f>8070</f>
        <v>8070</v>
      </c>
      <c r="G10" s="14" t="s">
        <v>24</v>
      </c>
      <c r="H10" s="14" t="s">
        <v>19</v>
      </c>
      <c r="I10" s="49" t="s">
        <v>25</v>
      </c>
    </row>
    <row r="11" spans="2:12" ht="32.25" thickBot="1">
      <c r="B11" s="33">
        <f t="shared" si="0"/>
        <v>9</v>
      </c>
      <c r="C11" s="13" t="s">
        <v>0</v>
      </c>
      <c r="D11" s="7" t="s">
        <v>26</v>
      </c>
      <c r="E11" s="7" t="s">
        <v>13</v>
      </c>
      <c r="F11" s="23">
        <f>580</f>
        <v>580</v>
      </c>
      <c r="G11" s="43"/>
      <c r="H11" s="43"/>
      <c r="I11" s="44"/>
      <c r="J11" s="2"/>
      <c r="K11" s="2"/>
      <c r="L11" s="2"/>
    </row>
    <row r="12" spans="2:9" ht="31.5">
      <c r="B12" s="33">
        <f t="shared" si="0"/>
        <v>10</v>
      </c>
      <c r="C12" s="15" t="s">
        <v>0</v>
      </c>
      <c r="D12" s="11" t="s">
        <v>109</v>
      </c>
      <c r="E12" s="8" t="s">
        <v>1</v>
      </c>
      <c r="F12" s="18">
        <f>36160</f>
        <v>36160</v>
      </c>
      <c r="G12" s="14" t="s">
        <v>27</v>
      </c>
      <c r="H12" s="14" t="s">
        <v>19</v>
      </c>
      <c r="I12" s="45" t="s">
        <v>28</v>
      </c>
    </row>
    <row r="13" spans="2:9" ht="31.5">
      <c r="B13" s="33">
        <f t="shared" si="0"/>
        <v>11</v>
      </c>
      <c r="C13" s="15" t="s">
        <v>0</v>
      </c>
      <c r="D13" s="16" t="s">
        <v>109</v>
      </c>
      <c r="E13" s="2" t="s">
        <v>1</v>
      </c>
      <c r="F13" s="19">
        <f>56850</f>
        <v>56850</v>
      </c>
      <c r="G13" s="37"/>
      <c r="H13" s="37"/>
      <c r="I13" s="38"/>
    </row>
    <row r="14" spans="2:9" ht="32.25" thickBot="1">
      <c r="B14" s="33">
        <f t="shared" si="0"/>
        <v>12</v>
      </c>
      <c r="C14" s="15" t="s">
        <v>0</v>
      </c>
      <c r="D14" s="12" t="s">
        <v>90</v>
      </c>
      <c r="E14" s="7" t="s">
        <v>1</v>
      </c>
      <c r="F14" s="20">
        <f>10770</f>
        <v>10770</v>
      </c>
      <c r="G14" s="39"/>
      <c r="H14" s="39"/>
      <c r="I14" s="40"/>
    </row>
    <row r="15" spans="2:10" ht="31.5">
      <c r="B15" s="33">
        <f t="shared" si="0"/>
        <v>13</v>
      </c>
      <c r="C15" s="15" t="s">
        <v>0</v>
      </c>
      <c r="D15" s="11" t="s">
        <v>110</v>
      </c>
      <c r="E15" s="8" t="s">
        <v>29</v>
      </c>
      <c r="F15" s="18">
        <f>27490</f>
        <v>27490</v>
      </c>
      <c r="G15" s="14" t="s">
        <v>30</v>
      </c>
      <c r="H15" s="14" t="s">
        <v>19</v>
      </c>
      <c r="I15" s="45" t="s">
        <v>31</v>
      </c>
      <c r="J15" s="2"/>
    </row>
    <row r="16" spans="2:9" ht="32.25" thickBot="1">
      <c r="B16" s="33">
        <f t="shared" si="0"/>
        <v>14</v>
      </c>
      <c r="C16" s="15" t="s">
        <v>0</v>
      </c>
      <c r="D16" s="12" t="s">
        <v>97</v>
      </c>
      <c r="E16" s="7" t="s">
        <v>6</v>
      </c>
      <c r="F16" s="20">
        <f>19070</f>
        <v>19070</v>
      </c>
      <c r="G16" s="39"/>
      <c r="H16" s="39"/>
      <c r="I16" s="40"/>
    </row>
    <row r="17" spans="2:12" ht="32.25" thickBot="1">
      <c r="B17" s="33">
        <f t="shared" si="0"/>
        <v>15</v>
      </c>
      <c r="C17" s="15" t="s">
        <v>0</v>
      </c>
      <c r="D17" s="9" t="s">
        <v>98</v>
      </c>
      <c r="E17" s="10" t="s">
        <v>7</v>
      </c>
      <c r="F17" s="21">
        <f>24890</f>
        <v>24890</v>
      </c>
      <c r="G17" s="41" t="s">
        <v>32</v>
      </c>
      <c r="H17" s="41" t="s">
        <v>19</v>
      </c>
      <c r="I17" s="42" t="s">
        <v>33</v>
      </c>
      <c r="J17" s="2"/>
      <c r="K17" s="2"/>
      <c r="L17" s="2"/>
    </row>
    <row r="18" spans="2:9" ht="31.5">
      <c r="B18" s="33">
        <f t="shared" si="0"/>
        <v>16</v>
      </c>
      <c r="C18" s="15" t="s">
        <v>0</v>
      </c>
      <c r="D18" s="11" t="s">
        <v>88</v>
      </c>
      <c r="E18" s="8" t="s">
        <v>16</v>
      </c>
      <c r="F18" s="18">
        <f>7800</f>
        <v>7800</v>
      </c>
      <c r="G18" s="14" t="s">
        <v>34</v>
      </c>
      <c r="H18" s="14" t="s">
        <v>19</v>
      </c>
      <c r="I18" s="45" t="s">
        <v>35</v>
      </c>
    </row>
    <row r="19" spans="2:9" ht="32.25" thickBot="1">
      <c r="B19" s="33">
        <f t="shared" si="0"/>
        <v>17</v>
      </c>
      <c r="C19" s="15" t="s">
        <v>0</v>
      </c>
      <c r="D19" s="12" t="s">
        <v>89</v>
      </c>
      <c r="E19" s="7" t="s">
        <v>16</v>
      </c>
      <c r="F19" s="20">
        <f>1780</f>
        <v>1780</v>
      </c>
      <c r="G19" s="39"/>
      <c r="H19" s="39"/>
      <c r="I19" s="40"/>
    </row>
    <row r="20" spans="2:12" ht="32.25" thickBot="1">
      <c r="B20" s="33">
        <f t="shared" si="0"/>
        <v>18</v>
      </c>
      <c r="C20" s="15" t="s">
        <v>0</v>
      </c>
      <c r="D20" s="9" t="s">
        <v>36</v>
      </c>
      <c r="E20" s="10" t="s">
        <v>3</v>
      </c>
      <c r="F20" s="21">
        <f>12100</f>
        <v>12100</v>
      </c>
      <c r="G20" s="41" t="s">
        <v>37</v>
      </c>
      <c r="H20" s="41" t="s">
        <v>19</v>
      </c>
      <c r="I20" s="42" t="s">
        <v>38</v>
      </c>
      <c r="J20" s="2"/>
      <c r="K20" s="2"/>
      <c r="L20" s="2"/>
    </row>
    <row r="21" spans="2:9" ht="31.5">
      <c r="B21" s="33">
        <f t="shared" si="0"/>
        <v>19</v>
      </c>
      <c r="C21" s="15" t="s">
        <v>0</v>
      </c>
      <c r="D21" s="11" t="s">
        <v>93</v>
      </c>
      <c r="E21" s="8" t="s">
        <v>5</v>
      </c>
      <c r="F21" s="18">
        <f>11020</f>
        <v>11020</v>
      </c>
      <c r="G21" s="14" t="s">
        <v>39</v>
      </c>
      <c r="H21" s="14" t="s">
        <v>19</v>
      </c>
      <c r="I21" s="45" t="s">
        <v>40</v>
      </c>
    </row>
    <row r="22" spans="2:14" ht="32.25" thickBot="1">
      <c r="B22" s="33">
        <f t="shared" si="0"/>
        <v>20</v>
      </c>
      <c r="C22" s="15" t="s">
        <v>0</v>
      </c>
      <c r="D22" s="12" t="s">
        <v>95</v>
      </c>
      <c r="E22" s="7" t="s">
        <v>5</v>
      </c>
      <c r="F22" s="20">
        <f>6330</f>
        <v>6330</v>
      </c>
      <c r="G22" s="39"/>
      <c r="H22" s="39"/>
      <c r="I22" s="40"/>
      <c r="J22" s="2"/>
      <c r="K22" s="2"/>
      <c r="L22" s="2"/>
      <c r="M22" s="2"/>
      <c r="N22" s="2"/>
    </row>
    <row r="23" spans="2:10" ht="32.25" thickBot="1">
      <c r="B23" s="33">
        <f t="shared" si="0"/>
        <v>21</v>
      </c>
      <c r="C23" s="15" t="s">
        <v>0</v>
      </c>
      <c r="D23" s="9" t="s">
        <v>10</v>
      </c>
      <c r="E23" s="10" t="s">
        <v>81</v>
      </c>
      <c r="F23" s="21">
        <f>11250</f>
        <v>11250</v>
      </c>
      <c r="G23" s="41" t="s">
        <v>111</v>
      </c>
      <c r="H23" s="41" t="s">
        <v>19</v>
      </c>
      <c r="I23" s="46" t="s">
        <v>41</v>
      </c>
      <c r="J23" s="2"/>
    </row>
    <row r="24" spans="2:12" ht="32.25" thickBot="1">
      <c r="B24" s="33">
        <f t="shared" si="0"/>
        <v>22</v>
      </c>
      <c r="C24" s="15" t="s">
        <v>0</v>
      </c>
      <c r="D24" s="9" t="s">
        <v>42</v>
      </c>
      <c r="E24" s="10" t="s">
        <v>8</v>
      </c>
      <c r="F24" s="21">
        <f>17200</f>
        <v>17200</v>
      </c>
      <c r="G24" s="41" t="s">
        <v>43</v>
      </c>
      <c r="H24" s="41" t="s">
        <v>19</v>
      </c>
      <c r="I24" s="42" t="s">
        <v>44</v>
      </c>
      <c r="J24" s="2"/>
      <c r="K24" s="2"/>
      <c r="L24" s="2"/>
    </row>
    <row r="25" spans="2:12" ht="31.5">
      <c r="B25" s="33">
        <f t="shared" si="0"/>
        <v>23</v>
      </c>
      <c r="C25" s="15" t="s">
        <v>0</v>
      </c>
      <c r="D25" s="11" t="s">
        <v>91</v>
      </c>
      <c r="E25" s="8" t="s">
        <v>86</v>
      </c>
      <c r="F25" s="18">
        <f>16960</f>
        <v>16960</v>
      </c>
      <c r="G25" s="14" t="s">
        <v>45</v>
      </c>
      <c r="H25" s="14" t="s">
        <v>19</v>
      </c>
      <c r="I25" s="45" t="s">
        <v>46</v>
      </c>
      <c r="J25" s="2"/>
      <c r="K25" s="2"/>
      <c r="L25" s="2"/>
    </row>
    <row r="26" spans="2:12" ht="32.25" thickBot="1">
      <c r="B26" s="33">
        <f t="shared" si="0"/>
        <v>24</v>
      </c>
      <c r="C26" s="15" t="s">
        <v>0</v>
      </c>
      <c r="D26" s="12" t="s">
        <v>2</v>
      </c>
      <c r="E26" s="7" t="s">
        <v>86</v>
      </c>
      <c r="F26" s="20">
        <f>13910</f>
        <v>13910</v>
      </c>
      <c r="G26" s="43"/>
      <c r="H26" s="43"/>
      <c r="I26" s="44"/>
      <c r="J26" s="2"/>
      <c r="K26" s="2"/>
      <c r="L26" s="2"/>
    </row>
    <row r="27" spans="2:12" ht="32.25" thickBot="1">
      <c r="B27" s="33">
        <f t="shared" si="0"/>
        <v>25</v>
      </c>
      <c r="C27" s="15" t="s">
        <v>0</v>
      </c>
      <c r="D27" s="9" t="s">
        <v>99</v>
      </c>
      <c r="E27" s="10" t="s">
        <v>9</v>
      </c>
      <c r="F27" s="21">
        <f>5450</f>
        <v>5450</v>
      </c>
      <c r="G27" s="41" t="s">
        <v>47</v>
      </c>
      <c r="H27" s="41" t="s">
        <v>19</v>
      </c>
      <c r="I27" s="46" t="s">
        <v>48</v>
      </c>
      <c r="J27" s="2"/>
      <c r="K27" s="2"/>
      <c r="L27" s="2"/>
    </row>
    <row r="28" spans="2:12" ht="32.25" thickBot="1">
      <c r="B28" s="33">
        <f t="shared" si="0"/>
        <v>26</v>
      </c>
      <c r="C28" s="15" t="s">
        <v>0</v>
      </c>
      <c r="D28" s="9" t="s">
        <v>92</v>
      </c>
      <c r="E28" s="10" t="s">
        <v>49</v>
      </c>
      <c r="F28" s="21">
        <f>8800</f>
        <v>8800</v>
      </c>
      <c r="G28" s="41" t="s">
        <v>112</v>
      </c>
      <c r="H28" s="41" t="s">
        <v>19</v>
      </c>
      <c r="I28" s="42" t="s">
        <v>50</v>
      </c>
      <c r="J28" s="2"/>
      <c r="K28" s="2"/>
      <c r="L28" s="2"/>
    </row>
    <row r="29" spans="2:12" ht="31.5">
      <c r="B29" s="33">
        <f t="shared" si="0"/>
        <v>27</v>
      </c>
      <c r="C29" s="15" t="s">
        <v>0</v>
      </c>
      <c r="D29" s="11" t="s">
        <v>113</v>
      </c>
      <c r="E29" s="8" t="s">
        <v>82</v>
      </c>
      <c r="F29" s="18">
        <f>32705</f>
        <v>32705</v>
      </c>
      <c r="G29" s="22" t="s">
        <v>51</v>
      </c>
      <c r="H29" s="22" t="s">
        <v>52</v>
      </c>
      <c r="I29" s="49" t="s">
        <v>53</v>
      </c>
      <c r="J29" s="2"/>
      <c r="K29" s="2"/>
      <c r="L29" s="2"/>
    </row>
    <row r="30" spans="2:12" ht="32.25" thickBot="1">
      <c r="B30" s="33">
        <f t="shared" si="0"/>
        <v>28</v>
      </c>
      <c r="C30" s="15" t="s">
        <v>0</v>
      </c>
      <c r="D30" s="12" t="s">
        <v>114</v>
      </c>
      <c r="E30" s="7" t="s">
        <v>82</v>
      </c>
      <c r="F30" s="20">
        <f>18331</f>
        <v>18331</v>
      </c>
      <c r="G30" s="23"/>
      <c r="H30" s="23"/>
      <c r="I30" s="44"/>
      <c r="J30" s="2"/>
      <c r="K30" s="2"/>
      <c r="L30" s="2"/>
    </row>
    <row r="31" spans="2:10" ht="31.5">
      <c r="B31" s="33">
        <f t="shared" si="0"/>
        <v>29</v>
      </c>
      <c r="C31" s="15" t="s">
        <v>0</v>
      </c>
      <c r="D31" s="11" t="s">
        <v>11</v>
      </c>
      <c r="E31" s="8" t="s">
        <v>4</v>
      </c>
      <c r="F31" s="18">
        <f>5773</f>
        <v>5773</v>
      </c>
      <c r="G31" s="22" t="s">
        <v>54</v>
      </c>
      <c r="H31" s="22" t="s">
        <v>52</v>
      </c>
      <c r="I31" s="49" t="s">
        <v>55</v>
      </c>
      <c r="J31" s="2"/>
    </row>
    <row r="32" spans="2:10" ht="31.5">
      <c r="B32" s="33">
        <f t="shared" si="0"/>
        <v>30</v>
      </c>
      <c r="C32" s="15" t="s">
        <v>0</v>
      </c>
      <c r="D32" s="16" t="s">
        <v>115</v>
      </c>
      <c r="E32" s="2" t="s">
        <v>4</v>
      </c>
      <c r="F32" s="19">
        <f>2453</f>
        <v>2453</v>
      </c>
      <c r="G32" s="47"/>
      <c r="H32" s="47"/>
      <c r="I32" s="36"/>
      <c r="J32" s="2"/>
    </row>
    <row r="33" spans="2:10" ht="31.5">
      <c r="B33" s="33">
        <f t="shared" si="0"/>
        <v>31</v>
      </c>
      <c r="C33" s="15" t="s">
        <v>0</v>
      </c>
      <c r="D33" s="16" t="s">
        <v>116</v>
      </c>
      <c r="E33" s="2" t="s">
        <v>4</v>
      </c>
      <c r="F33" s="19">
        <f>4091</f>
        <v>4091</v>
      </c>
      <c r="G33" s="47"/>
      <c r="H33" s="47"/>
      <c r="I33" s="36"/>
      <c r="J33" s="2"/>
    </row>
    <row r="34" spans="2:10" ht="31.5">
      <c r="B34" s="33">
        <f t="shared" si="0"/>
        <v>32</v>
      </c>
      <c r="C34" s="15" t="s">
        <v>0</v>
      </c>
      <c r="D34" s="16" t="s">
        <v>117</v>
      </c>
      <c r="E34" s="2" t="s">
        <v>4</v>
      </c>
      <c r="F34" s="19">
        <f>1569</f>
        <v>1569</v>
      </c>
      <c r="G34" s="47"/>
      <c r="H34" s="47"/>
      <c r="I34" s="36"/>
      <c r="J34" s="2"/>
    </row>
    <row r="35" spans="2:10" ht="31.5">
      <c r="B35" s="33">
        <f t="shared" si="0"/>
        <v>33</v>
      </c>
      <c r="C35" s="15" t="s">
        <v>0</v>
      </c>
      <c r="D35" s="16" t="s">
        <v>118</v>
      </c>
      <c r="E35" s="2" t="s">
        <v>4</v>
      </c>
      <c r="F35" s="19">
        <f>3671</f>
        <v>3671</v>
      </c>
      <c r="G35" s="47"/>
      <c r="H35" s="47"/>
      <c r="I35" s="36"/>
      <c r="J35" s="2"/>
    </row>
    <row r="36" spans="2:10" ht="31.5">
      <c r="B36" s="33">
        <f t="shared" si="0"/>
        <v>34</v>
      </c>
      <c r="C36" s="15" t="s">
        <v>0</v>
      </c>
      <c r="D36" s="16" t="s">
        <v>119</v>
      </c>
      <c r="E36" s="2" t="s">
        <v>4</v>
      </c>
      <c r="F36" s="19">
        <f>2795</f>
        <v>2795</v>
      </c>
      <c r="G36" s="47"/>
      <c r="H36" s="47"/>
      <c r="I36" s="36"/>
      <c r="J36" s="2"/>
    </row>
    <row r="37" spans="2:10" ht="31.5">
      <c r="B37" s="33">
        <f t="shared" si="0"/>
        <v>35</v>
      </c>
      <c r="C37" s="15" t="s">
        <v>0</v>
      </c>
      <c r="D37" s="16" t="s">
        <v>120</v>
      </c>
      <c r="E37" s="2" t="s">
        <v>4</v>
      </c>
      <c r="F37" s="19">
        <f>1418</f>
        <v>1418</v>
      </c>
      <c r="G37" s="47"/>
      <c r="H37" s="47"/>
      <c r="I37" s="36"/>
      <c r="J37" s="2"/>
    </row>
    <row r="38" spans="2:10" ht="32.25" thickBot="1">
      <c r="B38" s="33">
        <f t="shared" si="0"/>
        <v>36</v>
      </c>
      <c r="C38" s="15" t="s">
        <v>0</v>
      </c>
      <c r="D38" s="12" t="s">
        <v>121</v>
      </c>
      <c r="E38" s="7" t="s">
        <v>4</v>
      </c>
      <c r="F38" s="20">
        <f>12950</f>
        <v>12950</v>
      </c>
      <c r="G38" s="39"/>
      <c r="H38" s="39"/>
      <c r="I38" s="40"/>
      <c r="J38" s="2"/>
    </row>
    <row r="39" spans="2:10" ht="31.5">
      <c r="B39" s="33">
        <f t="shared" si="0"/>
        <v>37</v>
      </c>
      <c r="C39" s="15" t="s">
        <v>0</v>
      </c>
      <c r="D39" s="11" t="s">
        <v>122</v>
      </c>
      <c r="E39" s="8" t="s">
        <v>6</v>
      </c>
      <c r="F39" s="18">
        <f>46882-7140</f>
        <v>39742</v>
      </c>
      <c r="G39" s="22" t="s">
        <v>56</v>
      </c>
      <c r="H39" s="22" t="s">
        <v>52</v>
      </c>
      <c r="I39" s="49" t="s">
        <v>57</v>
      </c>
      <c r="J39" s="2"/>
    </row>
    <row r="40" spans="2:9" ht="32.25" thickBot="1">
      <c r="B40" s="33">
        <f t="shared" si="0"/>
        <v>38</v>
      </c>
      <c r="C40" s="15" t="s">
        <v>0</v>
      </c>
      <c r="D40" s="12" t="s">
        <v>100</v>
      </c>
      <c r="E40" s="7" t="s">
        <v>6</v>
      </c>
      <c r="F40" s="20">
        <f>37799</f>
        <v>37799</v>
      </c>
      <c r="G40" s="39"/>
      <c r="H40" s="39"/>
      <c r="I40" s="40"/>
    </row>
    <row r="41" spans="2:9" ht="31.5">
      <c r="B41" s="33">
        <f t="shared" si="0"/>
        <v>39</v>
      </c>
      <c r="C41" s="15" t="s">
        <v>0</v>
      </c>
      <c r="D41" s="11" t="s">
        <v>15</v>
      </c>
      <c r="E41" s="8" t="s">
        <v>5</v>
      </c>
      <c r="F41" s="18">
        <f>26495</f>
        <v>26495</v>
      </c>
      <c r="G41" s="22" t="s">
        <v>58</v>
      </c>
      <c r="H41" s="22" t="s">
        <v>52</v>
      </c>
      <c r="I41" s="49" t="s">
        <v>59</v>
      </c>
    </row>
    <row r="42" spans="2:14" ht="32.25" thickBot="1">
      <c r="B42" s="33">
        <f t="shared" si="0"/>
        <v>40</v>
      </c>
      <c r="C42" s="15" t="s">
        <v>0</v>
      </c>
      <c r="D42" s="12" t="s">
        <v>94</v>
      </c>
      <c r="E42" s="7" t="s">
        <v>5</v>
      </c>
      <c r="F42" s="20">
        <f>8421</f>
        <v>8421</v>
      </c>
      <c r="G42" s="39"/>
      <c r="H42" s="39"/>
      <c r="I42" s="40"/>
      <c r="J42" s="2"/>
      <c r="K42" s="2"/>
      <c r="L42" s="2"/>
      <c r="M42" s="2"/>
      <c r="N42" s="2"/>
    </row>
    <row r="43" spans="2:9" ht="32.25" thickBot="1">
      <c r="B43" s="33">
        <f t="shared" si="0"/>
        <v>41</v>
      </c>
      <c r="C43" s="15" t="s">
        <v>0</v>
      </c>
      <c r="D43" s="9" t="s">
        <v>12</v>
      </c>
      <c r="E43" s="10" t="s">
        <v>16</v>
      </c>
      <c r="F43" s="21">
        <f>14911</f>
        <v>14911</v>
      </c>
      <c r="G43" s="48" t="s">
        <v>60</v>
      </c>
      <c r="H43" s="48" t="s">
        <v>52</v>
      </c>
      <c r="I43" s="42" t="s">
        <v>61</v>
      </c>
    </row>
    <row r="44" spans="2:10" ht="32.25" thickBot="1">
      <c r="B44" s="33">
        <f t="shared" si="0"/>
        <v>42</v>
      </c>
      <c r="C44" s="15" t="s">
        <v>0</v>
      </c>
      <c r="D44" s="9" t="s">
        <v>36</v>
      </c>
      <c r="E44" s="10" t="s">
        <v>3</v>
      </c>
      <c r="F44" s="21">
        <f>16924</f>
        <v>16924</v>
      </c>
      <c r="G44" s="48" t="s">
        <v>62</v>
      </c>
      <c r="H44" s="48" t="s">
        <v>52</v>
      </c>
      <c r="I44" s="42" t="s">
        <v>63</v>
      </c>
      <c r="J44" s="2"/>
    </row>
    <row r="45" spans="2:14" ht="32.25" thickBot="1">
      <c r="B45" s="33">
        <f t="shared" si="0"/>
        <v>43</v>
      </c>
      <c r="C45" s="15" t="s">
        <v>0</v>
      </c>
      <c r="D45" s="9" t="s">
        <v>101</v>
      </c>
      <c r="E45" s="10" t="s">
        <v>7</v>
      </c>
      <c r="F45" s="21">
        <f>44473</f>
        <v>44473</v>
      </c>
      <c r="G45" s="48" t="s">
        <v>64</v>
      </c>
      <c r="H45" s="48" t="s">
        <v>52</v>
      </c>
      <c r="I45" s="42" t="s">
        <v>65</v>
      </c>
      <c r="J45" s="2"/>
      <c r="K45" s="2"/>
      <c r="L45" s="2"/>
      <c r="M45" s="2"/>
      <c r="N45" s="2"/>
    </row>
    <row r="46" spans="2:14" ht="32.25" thickBot="1">
      <c r="B46" s="33">
        <f t="shared" si="0"/>
        <v>44</v>
      </c>
      <c r="C46" s="15" t="s">
        <v>0</v>
      </c>
      <c r="D46" s="9" t="s">
        <v>123</v>
      </c>
      <c r="E46" s="10" t="s">
        <v>66</v>
      </c>
      <c r="F46" s="21">
        <f>9235</f>
        <v>9235</v>
      </c>
      <c r="G46" s="48" t="s">
        <v>67</v>
      </c>
      <c r="H46" s="48" t="s">
        <v>52</v>
      </c>
      <c r="I46" s="42" t="s">
        <v>68</v>
      </c>
      <c r="J46" s="2"/>
      <c r="K46" s="2"/>
      <c r="L46" s="2"/>
      <c r="M46" s="2"/>
      <c r="N46" s="2"/>
    </row>
    <row r="47" spans="2:12" ht="32.25" thickBot="1">
      <c r="B47" s="33">
        <f t="shared" si="0"/>
        <v>45</v>
      </c>
      <c r="C47" s="15" t="s">
        <v>0</v>
      </c>
      <c r="D47" s="9" t="s">
        <v>124</v>
      </c>
      <c r="E47" s="10" t="s">
        <v>86</v>
      </c>
      <c r="F47" s="25">
        <f>51500</f>
        <v>51500</v>
      </c>
      <c r="G47" s="48" t="s">
        <v>69</v>
      </c>
      <c r="H47" s="48" t="s">
        <v>52</v>
      </c>
      <c r="I47" s="42" t="s">
        <v>70</v>
      </c>
      <c r="J47" s="2"/>
      <c r="K47" s="2"/>
      <c r="L47" s="2"/>
    </row>
    <row r="48" spans="2:10" ht="31.5">
      <c r="B48" s="33">
        <f t="shared" si="0"/>
        <v>46</v>
      </c>
      <c r="C48" s="15" t="s">
        <v>0</v>
      </c>
      <c r="D48" s="11" t="s">
        <v>125</v>
      </c>
      <c r="E48" s="8" t="s">
        <v>49</v>
      </c>
      <c r="F48" s="18">
        <f>21576</f>
        <v>21576</v>
      </c>
      <c r="G48" s="22" t="s">
        <v>71</v>
      </c>
      <c r="H48" s="22" t="s">
        <v>52</v>
      </c>
      <c r="I48" s="49" t="s">
        <v>72</v>
      </c>
      <c r="J48" s="2"/>
    </row>
    <row r="49" spans="2:10" ht="32.25" thickBot="1">
      <c r="B49" s="33">
        <f t="shared" si="0"/>
        <v>47</v>
      </c>
      <c r="C49" s="15" t="s">
        <v>0</v>
      </c>
      <c r="D49" s="12" t="s">
        <v>126</v>
      </c>
      <c r="E49" s="7" t="s">
        <v>49</v>
      </c>
      <c r="F49" s="20">
        <f>18688</f>
        <v>18688</v>
      </c>
      <c r="G49" s="39"/>
      <c r="H49" s="39"/>
      <c r="I49" s="40"/>
      <c r="J49" s="2"/>
    </row>
    <row r="50" spans="2:9" ht="31.5">
      <c r="B50" s="33">
        <f t="shared" si="0"/>
        <v>48</v>
      </c>
      <c r="C50" s="15" t="s">
        <v>0</v>
      </c>
      <c r="D50" s="11" t="s">
        <v>127</v>
      </c>
      <c r="E50" s="8" t="s">
        <v>13</v>
      </c>
      <c r="F50" s="18">
        <f>2110</f>
        <v>2110</v>
      </c>
      <c r="G50" s="22" t="s">
        <v>73</v>
      </c>
      <c r="H50" s="22" t="s">
        <v>52</v>
      </c>
      <c r="I50" s="49" t="s">
        <v>74</v>
      </c>
    </row>
    <row r="51" spans="2:12" ht="32.25" thickBot="1">
      <c r="B51" s="33">
        <f t="shared" si="0"/>
        <v>49</v>
      </c>
      <c r="C51" s="15" t="s">
        <v>0</v>
      </c>
      <c r="D51" s="12" t="s">
        <v>14</v>
      </c>
      <c r="E51" s="7" t="s">
        <v>13</v>
      </c>
      <c r="F51" s="20">
        <f>18893</f>
        <v>18893</v>
      </c>
      <c r="G51" s="43"/>
      <c r="H51" s="43"/>
      <c r="I51" s="44"/>
      <c r="J51" s="2"/>
      <c r="K51" s="2"/>
      <c r="L51" s="2"/>
    </row>
    <row r="52" spans="2:10" ht="31.5">
      <c r="B52" s="33">
        <f t="shared" si="0"/>
        <v>50</v>
      </c>
      <c r="C52" s="15" t="s">
        <v>0</v>
      </c>
      <c r="D52" s="11" t="s">
        <v>10</v>
      </c>
      <c r="E52" s="8" t="s">
        <v>81</v>
      </c>
      <c r="F52" s="18">
        <f>15662</f>
        <v>15662</v>
      </c>
      <c r="G52" s="22" t="s">
        <v>75</v>
      </c>
      <c r="H52" s="22" t="s">
        <v>52</v>
      </c>
      <c r="I52" s="49" t="s">
        <v>76</v>
      </c>
      <c r="J52" s="2"/>
    </row>
    <row r="53" spans="2:9" ht="32.25" thickBot="1">
      <c r="B53" s="33">
        <f t="shared" si="0"/>
        <v>51</v>
      </c>
      <c r="C53" s="15" t="s">
        <v>0</v>
      </c>
      <c r="D53" s="12" t="s">
        <v>128</v>
      </c>
      <c r="E53" s="7" t="s">
        <v>81</v>
      </c>
      <c r="F53" s="20">
        <f>6345</f>
        <v>6345</v>
      </c>
      <c r="G53" s="39"/>
      <c r="H53" s="39"/>
      <c r="I53" s="40"/>
    </row>
    <row r="54" spans="2:12" ht="32.25" thickBot="1">
      <c r="B54" s="33">
        <f t="shared" si="0"/>
        <v>52</v>
      </c>
      <c r="C54" s="15" t="s">
        <v>0</v>
      </c>
      <c r="D54" s="9" t="s">
        <v>129</v>
      </c>
      <c r="E54" s="10" t="s">
        <v>9</v>
      </c>
      <c r="F54" s="21">
        <f>6264</f>
        <v>6264</v>
      </c>
      <c r="G54" s="48" t="s">
        <v>77</v>
      </c>
      <c r="H54" s="48" t="s">
        <v>52</v>
      </c>
      <c r="I54" s="42" t="s">
        <v>78</v>
      </c>
      <c r="J54" s="2"/>
      <c r="K54" s="2"/>
      <c r="L54" s="2"/>
    </row>
    <row r="55" spans="2:9" ht="31.5">
      <c r="B55" s="33">
        <f t="shared" si="0"/>
        <v>53</v>
      </c>
      <c r="C55" s="15" t="s">
        <v>0</v>
      </c>
      <c r="D55" s="11" t="s">
        <v>130</v>
      </c>
      <c r="E55" s="8" t="s">
        <v>8</v>
      </c>
      <c r="F55" s="18">
        <f>113560</f>
        <v>113560</v>
      </c>
      <c r="G55" s="22" t="s">
        <v>79</v>
      </c>
      <c r="H55" s="22" t="s">
        <v>52</v>
      </c>
      <c r="I55" s="49" t="s">
        <v>80</v>
      </c>
    </row>
    <row r="56" spans="2:9" ht="32.25" thickBot="1">
      <c r="B56" s="34">
        <f t="shared" si="0"/>
        <v>54</v>
      </c>
      <c r="C56" s="35" t="s">
        <v>0</v>
      </c>
      <c r="D56" s="12" t="s">
        <v>131</v>
      </c>
      <c r="E56" s="7" t="s">
        <v>8</v>
      </c>
      <c r="F56" s="20">
        <f>26352</f>
        <v>26352</v>
      </c>
      <c r="G56" s="43"/>
      <c r="H56" s="43"/>
      <c r="I56" s="44"/>
    </row>
  </sheetData>
  <sheetProtection/>
  <printOptions gridLines="1"/>
  <pageMargins left="0.15748031496062992" right="0.15748031496062992" top="0.5905511811023623" bottom="0.5905511811023623" header="0.31496062992125984" footer="0.31496062992125984"/>
  <pageSetup orientation="landscape" paperSize="9" scale="85" r:id="rId1"/>
  <headerFooter alignWithMargins="0">
    <oddHeader>&amp;L&amp;F&amp;C&amp;A&amp;R&amp;D</oddHeader>
    <oddFooter>&amp;CPage &amp;P&amp;RИзготвил: М.Стефанова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M.Stefanova</dc:creator>
  <cp:keywords/>
  <dc:description/>
  <cp:lastModifiedBy>pc9</cp:lastModifiedBy>
  <cp:lastPrinted>2024-01-25T08:14:23Z</cp:lastPrinted>
  <dcterms:created xsi:type="dcterms:W3CDTF">2024-01-24T09:22:46Z</dcterms:created>
  <dcterms:modified xsi:type="dcterms:W3CDTF">2024-02-02T10:48:38Z</dcterms:modified>
  <cp:category/>
  <cp:version/>
  <cp:contentType/>
  <cp:contentStatus/>
</cp:coreProperties>
</file>